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P:\05. Afdeling B\2024 - Carlsbergfondet\08. Ansøgningssystem\Budgetskabeloner\"/>
    </mc:Choice>
  </mc:AlternateContent>
  <xr:revisionPtr revIDLastSave="0" documentId="13_ncr:1_{1C268269-22F4-4051-B201-2C62C45663F9}" xr6:coauthVersionLast="47" xr6:coauthVersionMax="47" xr10:uidLastSave="{00000000-0000-0000-0000-000000000000}"/>
  <workbookProtection workbookAlgorithmName="SHA-512" workbookHashValue="njNeG1/R+w9LhxzUrYjiCtqeHFMP7V2MkqeNPPvljlCtoCmbBiBGXz8J6Wvl35S6LgOK0d7+63sJVCsM86XgPA==" workbookSaltValue="Ifs0Y25zRhMfWBmfgt2fzw==" workbookSpinCount="100000" lockStructure="1"/>
  <bookViews>
    <workbookView xWindow="38280" yWindow="-120" windowWidth="38640" windowHeight="21120" tabRatio="904" xr2:uid="{54A38FE4-C726-463A-9DB1-9B50F233C616}"/>
  </bookViews>
  <sheets>
    <sheet name="Start page" sheetId="1" r:id="rId1"/>
    <sheet name="Finalized budget" sheetId="35" r:id="rId2"/>
    <sheet name="Lists (hide)" sheetId="11" state="hidden" r:id="rId3"/>
    <sheet name="User guides (hide)" sheetId="16" state="hidden" r:id="rId4"/>
    <sheet name="Template with PS (hide)" sheetId="40" state="hidden" r:id="rId5"/>
    <sheet name="Template without PS (hide)" sheetId="41" state="hidden" r:id="rId6"/>
    <sheet name="Semper Ardens Accelerate" sheetId="5" r:id="rId7"/>
    <sheet name="Semper Ardens Accomplish" sheetId="4" r:id="rId8"/>
    <sheet name="Semper Ardens Advance" sheetId="3" r:id="rId9"/>
    <sheet name="Internationalisation Fellowship" sheetId="8" r:id="rId10"/>
    <sheet name="Reintegration Fellowship" sheetId="9" r:id="rId11"/>
    <sheet name="Postdoctoral Fellowship Athens" sheetId="23" r:id="rId12"/>
    <sheet name="Postdoctoral Fellowship Rome" sheetId="39" r:id="rId13"/>
    <sheet name="Monograph Fellowship" sheetId="7" r:id="rId14"/>
    <sheet name="Research Infrastructure" sheetId="6" r:id="rId15"/>
    <sheet name="Digital Research Infrastructure" sheetId="44" r:id="rId16"/>
    <sheet name="Field or Stay &gt; 100K" sheetId="36" r:id="rId17"/>
    <sheet name="Conference" sheetId="37" r:id="rId18"/>
    <sheet name="Field or Stay &lt; 100K" sheetId="20" r:id="rId19"/>
    <sheet name="Publication" sheetId="38" r:id="rId20"/>
    <sheet name="Urgent Research Project" sheetId="45" r:id="rId21"/>
    <sheet name="Science Communication" sheetId="28" state="hidden" r:id="rId22"/>
    <sheet name="Carlsberg Mindelegat" sheetId="29" state="hidden" r:id="rId23"/>
  </sheets>
  <definedNames>
    <definedName name="_1">'Lists (hide)'!$AH$2</definedName>
    <definedName name="_10">'Lists (hide)'!$CT$2</definedName>
    <definedName name="_11">'Lists (hide)'!$DB$2</definedName>
    <definedName name="_12">'Lists (hide)'!$DG$2</definedName>
    <definedName name="_13">'Lists (hide)'!$DL$2</definedName>
    <definedName name="_14">'Lists (hide)'!$DQ$2</definedName>
    <definedName name="_15">'Lists (hide)'!$DT$2</definedName>
    <definedName name="_2">'Lists (hide)'!$AP$2</definedName>
    <definedName name="_3">'Lists (hide)'!$AX$2</definedName>
    <definedName name="_4">'Lists (hide)'!$BF$2</definedName>
    <definedName name="_5">'Lists (hide)'!$BN$2</definedName>
    <definedName name="_6">'Lists (hide)'!$BX$2</definedName>
    <definedName name="_7">'Lists (hide)'!$CC$2</definedName>
    <definedName name="_8">'Lists (hide)'!$CH$2</definedName>
    <definedName name="_9">'Lists (hide)'!$CO$2</definedName>
    <definedName name="Print_Area_Formula" localSheetId="1">OFFSET('Finalized budget'!$A$6,0,1,COUNTIF('Finalized budget'!$A:$A,"&gt;="&amp;0),COUNTIF('Finalized budget'!$6:$6,".")+1)</definedName>
    <definedName name="_xlnm.Print_Area" localSheetId="1">'Finalized budget'!Print_Area_Formula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2" i="45" l="1"/>
  <c r="S82" i="45"/>
  <c r="Q82" i="45"/>
  <c r="O82" i="45"/>
  <c r="M82" i="45"/>
  <c r="K82" i="45"/>
  <c r="B82" i="45"/>
  <c r="G57" i="45"/>
  <c r="B57" i="45"/>
  <c r="G56" i="45"/>
  <c r="B56" i="45"/>
  <c r="V53" i="45"/>
  <c r="U53" i="45"/>
  <c r="T53" i="45"/>
  <c r="S53" i="45"/>
  <c r="R53" i="45"/>
  <c r="Q53" i="45"/>
  <c r="P53" i="45"/>
  <c r="O53" i="45"/>
  <c r="N53" i="45"/>
  <c r="M53" i="45"/>
  <c r="L53" i="45"/>
  <c r="K53" i="45"/>
  <c r="B53" i="45"/>
  <c r="A27" i="45"/>
  <c r="A28" i="45" s="1"/>
  <c r="A29" i="45" s="1"/>
  <c r="A30" i="45" s="1"/>
  <c r="A31" i="45" s="1"/>
  <c r="A26" i="45"/>
  <c r="J23" i="45"/>
  <c r="I23" i="45"/>
  <c r="I17" i="45"/>
  <c r="I16" i="45"/>
  <c r="I15" i="45"/>
  <c r="D21" i="45" s="1"/>
  <c r="I14" i="45"/>
  <c r="I13" i="45"/>
  <c r="I12" i="45"/>
  <c r="C5" i="45"/>
  <c r="K1" i="45"/>
  <c r="I1" i="45"/>
  <c r="V20" i="11"/>
  <c r="H84" i="35" a="1"/>
  <c r="H84" i="35" s="1"/>
  <c r="H83" i="35" a="1"/>
  <c r="H83" i="35" s="1"/>
  <c r="A27" i="6"/>
  <c r="A28" i="6" s="1"/>
  <c r="A29" i="6" s="1"/>
  <c r="A30" i="6" s="1"/>
  <c r="A31" i="6" s="1"/>
  <c r="A26" i="6"/>
  <c r="V28" i="6"/>
  <c r="T28" i="6"/>
  <c r="R28" i="6"/>
  <c r="P28" i="6"/>
  <c r="N28" i="6"/>
  <c r="L28" i="6"/>
  <c r="B73" i="45"/>
  <c r="B65" i="45"/>
  <c r="B69" i="45"/>
  <c r="F19" i="45"/>
  <c r="B41" i="45"/>
  <c r="B61" i="45"/>
  <c r="B74" i="45"/>
  <c r="B44" i="45"/>
  <c r="B32" i="45"/>
  <c r="B37" i="45"/>
  <c r="B71" i="45"/>
  <c r="B49" i="45"/>
  <c r="B33" i="45"/>
  <c r="B63" i="45"/>
  <c r="E49" i="45"/>
  <c r="B77" i="45"/>
  <c r="F16" i="45"/>
  <c r="B40" i="45"/>
  <c r="E14" i="35" a="1"/>
  <c r="B79" i="45"/>
  <c r="B36" i="45"/>
  <c r="E13" i="35" a="1"/>
  <c r="B48" i="45"/>
  <c r="C49" i="45" l="1"/>
  <c r="A32" i="45"/>
  <c r="A33" i="45" s="1"/>
  <c r="K24" i="45"/>
  <c r="M24" i="45" s="1"/>
  <c r="O24" i="45" s="1"/>
  <c r="Q24" i="45" s="1"/>
  <c r="S24" i="45" s="1"/>
  <c r="U24" i="45" s="1"/>
  <c r="K25" i="45"/>
  <c r="F21" i="45"/>
  <c r="E14" i="35"/>
  <c r="E13" i="35"/>
  <c r="A31" i="44"/>
  <c r="U72" i="44"/>
  <c r="S72" i="44"/>
  <c r="Q72" i="44"/>
  <c r="O72" i="44"/>
  <c r="M72" i="44"/>
  <c r="K72" i="44"/>
  <c r="B72" i="44"/>
  <c r="G47" i="44"/>
  <c r="B47" i="44"/>
  <c r="G46" i="44"/>
  <c r="B46" i="44"/>
  <c r="V43" i="44"/>
  <c r="U43" i="44"/>
  <c r="T43" i="44"/>
  <c r="S43" i="44"/>
  <c r="R43" i="44"/>
  <c r="Q43" i="44"/>
  <c r="P43" i="44"/>
  <c r="O43" i="44"/>
  <c r="N43" i="44"/>
  <c r="M43" i="44"/>
  <c r="L43" i="44"/>
  <c r="K43" i="44"/>
  <c r="B43" i="44"/>
  <c r="A26" i="44"/>
  <c r="A27" i="44" s="1"/>
  <c r="A28" i="44" s="1"/>
  <c r="A29" i="44" s="1"/>
  <c r="A30" i="44" s="1"/>
  <c r="J23" i="44"/>
  <c r="I23" i="44"/>
  <c r="I17" i="44"/>
  <c r="I16" i="44"/>
  <c r="I15" i="44"/>
  <c r="D21" i="44" s="1"/>
  <c r="I14" i="44"/>
  <c r="I13" i="44"/>
  <c r="I12" i="44"/>
  <c r="C5" i="44"/>
  <c r="K1" i="44"/>
  <c r="I1" i="44"/>
  <c r="V15" i="11"/>
  <c r="F41" i="9"/>
  <c r="B80" i="45"/>
  <c r="E48" i="45"/>
  <c r="E33" i="45"/>
  <c r="B38" i="45"/>
  <c r="E32" i="45"/>
  <c r="B53" i="44"/>
  <c r="F19" i="44"/>
  <c r="E37" i="44"/>
  <c r="B34" i="45"/>
  <c r="E35" i="45"/>
  <c r="B51" i="45"/>
  <c r="B75" i="45"/>
  <c r="B50" i="45"/>
  <c r="B65" i="44"/>
  <c r="B68" i="44"/>
  <c r="E42" i="45"/>
  <c r="B70" i="45"/>
  <c r="B68" i="45"/>
  <c r="B62" i="44"/>
  <c r="F16" i="44"/>
  <c r="B35" i="45"/>
  <c r="B35" i="44"/>
  <c r="B67" i="45"/>
  <c r="E47" i="45"/>
  <c r="E45" i="45"/>
  <c r="B45" i="45"/>
  <c r="E46" i="45"/>
  <c r="E50" i="45"/>
  <c r="B72" i="45"/>
  <c r="B57" i="44"/>
  <c r="B33" i="44"/>
  <c r="B78" i="45"/>
  <c r="B39" i="45"/>
  <c r="E44" i="45"/>
  <c r="B54" i="44"/>
  <c r="E38" i="45"/>
  <c r="E36" i="45"/>
  <c r="E37" i="45"/>
  <c r="E40" i="45"/>
  <c r="B43" i="45"/>
  <c r="B64" i="45"/>
  <c r="B66" i="45"/>
  <c r="B69" i="44"/>
  <c r="E15" i="35" a="1"/>
  <c r="B46" i="45"/>
  <c r="E43" i="45"/>
  <c r="B58" i="44"/>
  <c r="E39" i="45"/>
  <c r="E34" i="45"/>
  <c r="B76" i="45"/>
  <c r="B62" i="45"/>
  <c r="B42" i="45"/>
  <c r="E41" i="45"/>
  <c r="B61" i="44"/>
  <c r="B70" i="44"/>
  <c r="B47" i="45"/>
  <c r="E51" i="45"/>
  <c r="B37" i="44"/>
  <c r="B66" i="44"/>
  <c r="C38" i="45" l="1"/>
  <c r="C44" i="45"/>
  <c r="C32" i="45"/>
  <c r="C39" i="45"/>
  <c r="C50" i="45"/>
  <c r="C36" i="45"/>
  <c r="C41" i="45"/>
  <c r="C43" i="45"/>
  <c r="C46" i="45"/>
  <c r="C47" i="45"/>
  <c r="C33" i="45"/>
  <c r="C34" i="45"/>
  <c r="C40" i="45"/>
  <c r="C35" i="45"/>
  <c r="C48" i="45"/>
  <c r="C51" i="45"/>
  <c r="C37" i="45"/>
  <c r="C45" i="45"/>
  <c r="C42" i="45"/>
  <c r="A34" i="45"/>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L25" i="45"/>
  <c r="K26" i="45" s="1"/>
  <c r="C37" i="44"/>
  <c r="K25" i="44"/>
  <c r="F21" i="44"/>
  <c r="K24" i="44"/>
  <c r="M24" i="44" s="1"/>
  <c r="O24" i="44" s="1"/>
  <c r="Q24" i="44" s="1"/>
  <c r="S24" i="44" s="1"/>
  <c r="U24" i="44" s="1"/>
  <c r="E15" i="35"/>
  <c r="B7" i="35"/>
  <c r="C26" i="11"/>
  <c r="C30" i="11"/>
  <c r="C29" i="11"/>
  <c r="C28" i="11"/>
  <c r="C27" i="11"/>
  <c r="U78" i="41"/>
  <c r="S78" i="41"/>
  <c r="Q78" i="41"/>
  <c r="O78" i="41"/>
  <c r="M78" i="41"/>
  <c r="B78" i="41"/>
  <c r="V53" i="41"/>
  <c r="U53" i="41"/>
  <c r="T53" i="41"/>
  <c r="S53" i="41"/>
  <c r="R53" i="41"/>
  <c r="Q53" i="41"/>
  <c r="P53" i="41"/>
  <c r="O53" i="41"/>
  <c r="N53" i="41"/>
  <c r="M53" i="41"/>
  <c r="L53" i="41"/>
  <c r="K53" i="41"/>
  <c r="B53" i="41"/>
  <c r="A26" i="41"/>
  <c r="A27" i="41" s="1"/>
  <c r="A28" i="41" s="1"/>
  <c r="A29" i="41" s="1"/>
  <c r="A30" i="41" s="1"/>
  <c r="A31" i="41" s="1"/>
  <c r="J23" i="41"/>
  <c r="I23" i="41"/>
  <c r="I15" i="41"/>
  <c r="D21" i="41" s="1"/>
  <c r="I14" i="41"/>
  <c r="I13" i="41"/>
  <c r="I12" i="41"/>
  <c r="C5" i="41"/>
  <c r="K1" i="41"/>
  <c r="I1" i="41"/>
  <c r="U82" i="40"/>
  <c r="S82" i="40"/>
  <c r="Q82" i="40"/>
  <c r="O82" i="40"/>
  <c r="M82" i="40"/>
  <c r="K82" i="40"/>
  <c r="B82" i="40"/>
  <c r="G57" i="40"/>
  <c r="B57" i="40"/>
  <c r="G56" i="40"/>
  <c r="B56" i="40"/>
  <c r="V53" i="40"/>
  <c r="U53" i="40"/>
  <c r="T53" i="40"/>
  <c r="S53" i="40"/>
  <c r="R53" i="40"/>
  <c r="Q53" i="40"/>
  <c r="P53" i="40"/>
  <c r="O53" i="40"/>
  <c r="N53" i="40"/>
  <c r="M53" i="40"/>
  <c r="L53" i="40"/>
  <c r="K53" i="40"/>
  <c r="B53" i="40"/>
  <c r="A26" i="40"/>
  <c r="A27" i="40" s="1"/>
  <c r="A28" i="40" s="1"/>
  <c r="A29" i="40" s="1"/>
  <c r="A30" i="40" s="1"/>
  <c r="A31" i="40" s="1"/>
  <c r="J23" i="40"/>
  <c r="I23" i="40"/>
  <c r="I16" i="40"/>
  <c r="I15" i="40"/>
  <c r="D21" i="40" s="1"/>
  <c r="I14" i="40"/>
  <c r="I17" i="40"/>
  <c r="I13" i="40"/>
  <c r="I12" i="40"/>
  <c r="C5" i="40"/>
  <c r="K1" i="40"/>
  <c r="I1" i="40"/>
  <c r="B80" i="40"/>
  <c r="B79" i="40"/>
  <c r="B38" i="44"/>
  <c r="E39" i="44"/>
  <c r="B60" i="44"/>
  <c r="E32" i="44"/>
  <c r="B40" i="44"/>
  <c r="E50" i="40"/>
  <c r="B36" i="44"/>
  <c r="B67" i="44"/>
  <c r="B63" i="40"/>
  <c r="B63" i="44"/>
  <c r="E41" i="44"/>
  <c r="B75" i="40"/>
  <c r="B32" i="44"/>
  <c r="F16" i="40"/>
  <c r="B34" i="44"/>
  <c r="E34" i="44"/>
  <c r="E36" i="44"/>
  <c r="E33" i="44"/>
  <c r="F19" i="41"/>
  <c r="B59" i="44"/>
  <c r="B55" i="44"/>
  <c r="B51" i="40"/>
  <c r="F19" i="40"/>
  <c r="B67" i="40"/>
  <c r="B39" i="44"/>
  <c r="B41" i="44"/>
  <c r="B51" i="41"/>
  <c r="B33" i="40"/>
  <c r="B64" i="44"/>
  <c r="B56" i="44"/>
  <c r="F16" i="41"/>
  <c r="B51" i="44"/>
  <c r="E40" i="44"/>
  <c r="B76" i="41"/>
  <c r="E38" i="44"/>
  <c r="B52" i="44"/>
  <c r="B71" i="40"/>
  <c r="E35" i="44"/>
  <c r="O56" i="45" l="1"/>
  <c r="P56" i="45" s="1"/>
  <c r="M56" i="45"/>
  <c r="N56" i="45" s="1"/>
  <c r="U57" i="45"/>
  <c r="V57" i="45" s="1"/>
  <c r="U56" i="45"/>
  <c r="V56" i="45" s="1"/>
  <c r="Q57" i="45"/>
  <c r="R57" i="45" s="1"/>
  <c r="K57" i="45"/>
  <c r="L57" i="45" s="1"/>
  <c r="Q56" i="45"/>
  <c r="R56" i="45" s="1"/>
  <c r="M57" i="45"/>
  <c r="N57" i="45" s="1"/>
  <c r="O57" i="45"/>
  <c r="P57" i="45" s="1"/>
  <c r="K56" i="45"/>
  <c r="L56" i="45" s="1"/>
  <c r="S56" i="45"/>
  <c r="T56" i="45" s="1"/>
  <c r="S57" i="45"/>
  <c r="T57" i="45" s="1"/>
  <c r="M25" i="45"/>
  <c r="L23" i="45"/>
  <c r="K23" i="45" s="1"/>
  <c r="A32" i="44"/>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C39" i="44"/>
  <c r="C40" i="44"/>
  <c r="C38" i="44"/>
  <c r="C41" i="44"/>
  <c r="C36" i="44"/>
  <c r="C33" i="44"/>
  <c r="C34" i="44"/>
  <c r="C35" i="44"/>
  <c r="L25" i="44"/>
  <c r="K26" i="44" s="1"/>
  <c r="K78" i="41"/>
  <c r="L28" i="41" s="1"/>
  <c r="V28" i="41"/>
  <c r="P28" i="41"/>
  <c r="N28" i="41"/>
  <c r="R28" i="41"/>
  <c r="T28" i="41"/>
  <c r="K24" i="41"/>
  <c r="M24" i="41" s="1"/>
  <c r="O24" i="41" s="1"/>
  <c r="Q24" i="41" s="1"/>
  <c r="S24" i="41" s="1"/>
  <c r="U24" i="41" s="1"/>
  <c r="F21" i="41"/>
  <c r="K25" i="41"/>
  <c r="C50" i="40"/>
  <c r="K25" i="40"/>
  <c r="K24" i="40"/>
  <c r="M24" i="40" s="1"/>
  <c r="O24" i="40" s="1"/>
  <c r="Q24" i="40" s="1"/>
  <c r="S24" i="40" s="1"/>
  <c r="U24" i="40" s="1"/>
  <c r="F21" i="40"/>
  <c r="C32" i="44"/>
  <c r="E41" i="40"/>
  <c r="E44" i="40"/>
  <c r="B37" i="40"/>
  <c r="B58" i="41"/>
  <c r="E43" i="40"/>
  <c r="B43" i="41"/>
  <c r="E33" i="40"/>
  <c r="B73" i="41"/>
  <c r="B50" i="40"/>
  <c r="B45" i="41"/>
  <c r="B36" i="41"/>
  <c r="B36" i="40"/>
  <c r="E39" i="40"/>
  <c r="B47" i="40"/>
  <c r="B61" i="41"/>
  <c r="B69" i="41"/>
  <c r="B75" i="41"/>
  <c r="E37" i="40"/>
  <c r="B66" i="41"/>
  <c r="B65" i="40"/>
  <c r="B62" i="40"/>
  <c r="B70" i="41"/>
  <c r="B69" i="40"/>
  <c r="B57" i="41"/>
  <c r="B41" i="41"/>
  <c r="B39" i="41"/>
  <c r="B77" i="40"/>
  <c r="E32" i="40"/>
  <c r="B48" i="41"/>
  <c r="E46" i="40"/>
  <c r="B76" i="40"/>
  <c r="B73" i="40"/>
  <c r="E42" i="40"/>
  <c r="B60" i="41"/>
  <c r="B72" i="41"/>
  <c r="B37" i="41"/>
  <c r="B43" i="40"/>
  <c r="B49" i="41"/>
  <c r="B66" i="40"/>
  <c r="B64" i="41"/>
  <c r="B62" i="41"/>
  <c r="B32" i="41"/>
  <c r="B33" i="41"/>
  <c r="E48" i="40"/>
  <c r="B72" i="40"/>
  <c r="B68" i="41"/>
  <c r="E38" i="40"/>
  <c r="B45" i="40"/>
  <c r="B34" i="41"/>
  <c r="B71" i="41"/>
  <c r="B78" i="40"/>
  <c r="B41" i="40"/>
  <c r="B50" i="41"/>
  <c r="B42" i="41"/>
  <c r="B63" i="41"/>
  <c r="B40" i="41"/>
  <c r="B48" i="40"/>
  <c r="B32" i="40"/>
  <c r="E40" i="40"/>
  <c r="B70" i="40"/>
  <c r="B65" i="41"/>
  <c r="B38" i="41"/>
  <c r="B42" i="40"/>
  <c r="B40" i="40"/>
  <c r="B46" i="40"/>
  <c r="E47" i="40"/>
  <c r="B68" i="40"/>
  <c r="B74" i="40"/>
  <c r="B44" i="40"/>
  <c r="B49" i="40"/>
  <c r="B34" i="40"/>
  <c r="E35" i="40"/>
  <c r="E36" i="40"/>
  <c r="B64" i="40"/>
  <c r="B46" i="41"/>
  <c r="E49" i="40"/>
  <c r="E45" i="40"/>
  <c r="B38" i="40"/>
  <c r="B61" i="40"/>
  <c r="E34" i="40"/>
  <c r="B47" i="41"/>
  <c r="B44" i="41"/>
  <c r="B35" i="40"/>
  <c r="B67" i="41"/>
  <c r="B74" i="41"/>
  <c r="E51" i="40"/>
  <c r="B59" i="41"/>
  <c r="B39" i="40"/>
  <c r="B35" i="41"/>
  <c r="L28" i="45" l="1"/>
  <c r="T28" i="45"/>
  <c r="R28" i="45"/>
  <c r="N25" i="45"/>
  <c r="V28" i="45"/>
  <c r="N28" i="45"/>
  <c r="P28" i="45"/>
  <c r="A33" i="41"/>
  <c r="A32" i="41"/>
  <c r="O46" i="44"/>
  <c r="P46" i="44" s="1"/>
  <c r="S47" i="44"/>
  <c r="T47" i="44" s="1"/>
  <c r="M46" i="44"/>
  <c r="N46" i="44" s="1"/>
  <c r="Q47" i="44"/>
  <c r="R47" i="44" s="1"/>
  <c r="U46" i="44"/>
  <c r="V46" i="44" s="1"/>
  <c r="U47" i="44"/>
  <c r="V47" i="44" s="1"/>
  <c r="O47" i="44"/>
  <c r="P47" i="44" s="1"/>
  <c r="S46" i="44"/>
  <c r="T46" i="44" s="1"/>
  <c r="M47" i="44"/>
  <c r="N47" i="44" s="1"/>
  <c r="K46" i="44"/>
  <c r="L46" i="44" s="1"/>
  <c r="K47" i="44"/>
  <c r="L47" i="44" s="1"/>
  <c r="Q46" i="44"/>
  <c r="R46" i="44" s="1"/>
  <c r="M25" i="44"/>
  <c r="L23" i="44"/>
  <c r="K23" i="44" s="1"/>
  <c r="A34" i="4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L25" i="41"/>
  <c r="K26" i="41" s="1"/>
  <c r="C46" i="40"/>
  <c r="A32" i="40"/>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C40" i="40"/>
  <c r="C51" i="40"/>
  <c r="C32" i="40"/>
  <c r="C37" i="40"/>
  <c r="C38" i="40"/>
  <c r="C45" i="40"/>
  <c r="C41" i="40"/>
  <c r="C34" i="40"/>
  <c r="C44" i="40"/>
  <c r="C42" i="40"/>
  <c r="C36" i="40"/>
  <c r="C47" i="40"/>
  <c r="C35" i="40"/>
  <c r="C33" i="40"/>
  <c r="C39" i="40"/>
  <c r="C49" i="40"/>
  <c r="C48" i="40"/>
  <c r="C43" i="40"/>
  <c r="L25" i="40"/>
  <c r="N23" i="45" l="1"/>
  <c r="M23" i="45" s="1"/>
  <c r="O25" i="45"/>
  <c r="M26" i="45"/>
  <c r="L28" i="44"/>
  <c r="T28" i="44"/>
  <c r="V28" i="44"/>
  <c r="N28" i="44"/>
  <c r="N25" i="44"/>
  <c r="M26" i="44" s="1"/>
  <c r="P28" i="44"/>
  <c r="R28" i="44"/>
  <c r="M25" i="41"/>
  <c r="L23" i="41"/>
  <c r="K23" i="41" s="1"/>
  <c r="K57" i="40"/>
  <c r="L57" i="40" s="1"/>
  <c r="U57" i="40"/>
  <c r="V57" i="40" s="1"/>
  <c r="M56" i="40"/>
  <c r="N56" i="40" s="1"/>
  <c r="S57" i="40"/>
  <c r="T57" i="40" s="1"/>
  <c r="S56" i="40"/>
  <c r="T56" i="40" s="1"/>
  <c r="M57" i="40"/>
  <c r="N57" i="40" s="1"/>
  <c r="O56" i="40"/>
  <c r="P56" i="40" s="1"/>
  <c r="Q56" i="40"/>
  <c r="R56" i="40" s="1"/>
  <c r="Q57" i="40"/>
  <c r="R57" i="40" s="1"/>
  <c r="U56" i="40"/>
  <c r="V56" i="40" s="1"/>
  <c r="O57" i="40"/>
  <c r="P57" i="40" s="1"/>
  <c r="K56" i="40"/>
  <c r="L56" i="40" s="1"/>
  <c r="M25" i="40"/>
  <c r="L23" i="40"/>
  <c r="K23" i="40" s="1"/>
  <c r="K26" i="40"/>
  <c r="P25" i="45" l="1"/>
  <c r="O26" i="45" s="1"/>
  <c r="O25" i="44"/>
  <c r="N23" i="44"/>
  <c r="M23" i="44" s="1"/>
  <c r="R28" i="40"/>
  <c r="N25" i="41"/>
  <c r="P28" i="40"/>
  <c r="L28" i="40"/>
  <c r="T28" i="40"/>
  <c r="V28" i="40"/>
  <c r="N25" i="40"/>
  <c r="M26" i="40" s="1"/>
  <c r="N28" i="40"/>
  <c r="Q25" i="45" l="1"/>
  <c r="P23" i="45"/>
  <c r="O23" i="45" s="1"/>
  <c r="P25" i="44"/>
  <c r="O26" i="44" s="1"/>
  <c r="O25" i="41"/>
  <c r="N23" i="41"/>
  <c r="M23" i="41" s="1"/>
  <c r="M26" i="41"/>
  <c r="O25" i="40"/>
  <c r="N23" i="40"/>
  <c r="M23" i="40" s="1"/>
  <c r="R25" i="45" l="1"/>
  <c r="Q25" i="44"/>
  <c r="P23" i="44"/>
  <c r="O23" i="44" s="1"/>
  <c r="P25" i="41"/>
  <c r="O26" i="41" s="1"/>
  <c r="P25" i="40"/>
  <c r="S25" i="45" l="1"/>
  <c r="R23" i="45"/>
  <c r="Q23" i="45" s="1"/>
  <c r="Q26" i="45"/>
  <c r="R25" i="44"/>
  <c r="Q26" i="44" s="1"/>
  <c r="Q25" i="41"/>
  <c r="P23" i="41"/>
  <c r="O23" i="41" s="1"/>
  <c r="P23" i="40"/>
  <c r="O23" i="40" s="1"/>
  <c r="Q25" i="40"/>
  <c r="O26" i="40"/>
  <c r="T25" i="45" l="1"/>
  <c r="R23" i="44"/>
  <c r="Q23" i="44" s="1"/>
  <c r="S25" i="44"/>
  <c r="R25" i="41"/>
  <c r="Q26" i="41" s="1"/>
  <c r="R25" i="40"/>
  <c r="U25" i="45" l="1"/>
  <c r="T23" i="45"/>
  <c r="S23" i="45" s="1"/>
  <c r="S26" i="45"/>
  <c r="T25" i="44"/>
  <c r="S26" i="44" s="1"/>
  <c r="R23" i="41"/>
  <c r="Q23" i="41" s="1"/>
  <c r="S25" i="41"/>
  <c r="R23" i="40"/>
  <c r="Q23" i="40" s="1"/>
  <c r="S25" i="40"/>
  <c r="Q26" i="40"/>
  <c r="V25" i="45" l="1"/>
  <c r="V23" i="45" s="1"/>
  <c r="U25" i="44"/>
  <c r="T23" i="44"/>
  <c r="S23" i="44" s="1"/>
  <c r="T25" i="41"/>
  <c r="T25" i="40"/>
  <c r="U26" i="45" l="1"/>
  <c r="U23" i="45"/>
  <c r="J42" i="45" s="1"/>
  <c r="V25" i="44"/>
  <c r="V23" i="44" s="1"/>
  <c r="T23" i="41"/>
  <c r="S23" i="41" s="1"/>
  <c r="U25" i="41"/>
  <c r="S26" i="41"/>
  <c r="T23" i="40"/>
  <c r="S23" i="40" s="1"/>
  <c r="U25" i="40"/>
  <c r="S26" i="40"/>
  <c r="J54" i="45" l="1"/>
  <c r="J41" i="45"/>
  <c r="J43" i="45"/>
  <c r="J38" i="45"/>
  <c r="I48" i="45"/>
  <c r="J44" i="45"/>
  <c r="I40" i="45"/>
  <c r="I51" i="45"/>
  <c r="I78" i="45"/>
  <c r="I45" i="45"/>
  <c r="J35" i="45"/>
  <c r="J39" i="45"/>
  <c r="I63" i="45"/>
  <c r="J50" i="45"/>
  <c r="I56" i="45"/>
  <c r="J56" i="45" s="1"/>
  <c r="I71" i="45"/>
  <c r="J45" i="45"/>
  <c r="I69" i="45"/>
  <c r="I32" i="45"/>
  <c r="I44" i="45"/>
  <c r="I49" i="45"/>
  <c r="I72" i="45"/>
  <c r="I64" i="45"/>
  <c r="I79" i="45"/>
  <c r="I34" i="45"/>
  <c r="I67" i="45"/>
  <c r="I76" i="45"/>
  <c r="I81" i="45"/>
  <c r="I38" i="45"/>
  <c r="I47" i="45"/>
  <c r="I83" i="45"/>
  <c r="I41" i="45"/>
  <c r="I80" i="45"/>
  <c r="J32" i="45"/>
  <c r="I77" i="45"/>
  <c r="I68" i="45"/>
  <c r="I35" i="45"/>
  <c r="I46" i="45"/>
  <c r="I50" i="45"/>
  <c r="J48" i="45"/>
  <c r="I65" i="45"/>
  <c r="J51" i="45"/>
  <c r="J37" i="45"/>
  <c r="I33" i="45"/>
  <c r="I42" i="45"/>
  <c r="I61" i="45"/>
  <c r="J40" i="45"/>
  <c r="I73" i="45"/>
  <c r="J49" i="45"/>
  <c r="I37" i="45"/>
  <c r="J46" i="45"/>
  <c r="I75" i="45"/>
  <c r="I43" i="45"/>
  <c r="I36" i="45"/>
  <c r="I54" i="45"/>
  <c r="J36" i="45"/>
  <c r="I62" i="45"/>
  <c r="J47" i="45"/>
  <c r="I57" i="45"/>
  <c r="J57" i="45" s="1"/>
  <c r="J33" i="45"/>
  <c r="J34" i="45"/>
  <c r="I74" i="45"/>
  <c r="I39" i="45"/>
  <c r="I70" i="45"/>
  <c r="I66" i="45"/>
  <c r="U26" i="44"/>
  <c r="U23" i="44"/>
  <c r="J39" i="44" s="1"/>
  <c r="V25" i="41"/>
  <c r="V23" i="41" s="1"/>
  <c r="V25" i="40"/>
  <c r="V23" i="40" s="1"/>
  <c r="I82" i="45" l="1"/>
  <c r="I53" i="45"/>
  <c r="J53" i="45"/>
  <c r="I38" i="44"/>
  <c r="J40" i="44"/>
  <c r="J37" i="44"/>
  <c r="J38" i="44"/>
  <c r="I40" i="44"/>
  <c r="I41" i="44"/>
  <c r="I39" i="44"/>
  <c r="J41" i="44"/>
  <c r="I37" i="44"/>
  <c r="I70" i="44"/>
  <c r="I68" i="44"/>
  <c r="J35" i="44"/>
  <c r="I62" i="44"/>
  <c r="I52" i="44"/>
  <c r="I56" i="44"/>
  <c r="I59" i="44"/>
  <c r="I51" i="44"/>
  <c r="I47" i="44"/>
  <c r="J47" i="44" s="1"/>
  <c r="I63" i="44"/>
  <c r="I60" i="44"/>
  <c r="I61" i="44"/>
  <c r="I54" i="44"/>
  <c r="I69" i="44"/>
  <c r="I44" i="44"/>
  <c r="I53" i="44"/>
  <c r="J44" i="44"/>
  <c r="I46" i="44"/>
  <c r="J46" i="44" s="1"/>
  <c r="I65" i="44"/>
  <c r="I32" i="44"/>
  <c r="I71" i="44"/>
  <c r="I64" i="44"/>
  <c r="I33" i="44"/>
  <c r="I35" i="44"/>
  <c r="I66" i="44"/>
  <c r="I73" i="44"/>
  <c r="I36" i="44"/>
  <c r="I34" i="44"/>
  <c r="J34" i="44"/>
  <c r="J32" i="44"/>
  <c r="J36" i="44"/>
  <c r="I57" i="44"/>
  <c r="I55" i="44"/>
  <c r="I58" i="44"/>
  <c r="I67" i="44"/>
  <c r="J33" i="44"/>
  <c r="U26" i="41"/>
  <c r="U23" i="41"/>
  <c r="U26" i="40"/>
  <c r="U23" i="40"/>
  <c r="J35" i="40" s="1"/>
  <c r="J28" i="45" l="1"/>
  <c r="F27" i="45" s="1"/>
  <c r="J43" i="44"/>
  <c r="I72" i="44"/>
  <c r="I43" i="44"/>
  <c r="I77" i="41"/>
  <c r="J36" i="41"/>
  <c r="I61" i="41"/>
  <c r="J40" i="41"/>
  <c r="I57" i="41"/>
  <c r="J46" i="41"/>
  <c r="I74" i="41"/>
  <c r="I69" i="41"/>
  <c r="I62" i="41"/>
  <c r="J54" i="40"/>
  <c r="I65" i="41"/>
  <c r="I70" i="41"/>
  <c r="J38" i="41"/>
  <c r="J44" i="41"/>
  <c r="I73" i="41"/>
  <c r="I58" i="41"/>
  <c r="I66" i="41"/>
  <c r="J50" i="41"/>
  <c r="J54" i="41"/>
  <c r="J48" i="41"/>
  <c r="I63" i="40"/>
  <c r="I57" i="40"/>
  <c r="J57" i="40" s="1"/>
  <c r="I72" i="40"/>
  <c r="I35" i="40"/>
  <c r="J51" i="40"/>
  <c r="I47" i="40"/>
  <c r="I62" i="40"/>
  <c r="J37" i="40"/>
  <c r="I65" i="40"/>
  <c r="I81" i="40"/>
  <c r="I56" i="40"/>
  <c r="J56" i="40" s="1"/>
  <c r="J39" i="40"/>
  <c r="I49" i="40"/>
  <c r="J45" i="40"/>
  <c r="I33" i="40"/>
  <c r="I43" i="40"/>
  <c r="I51" i="40"/>
  <c r="I45" i="40"/>
  <c r="I68" i="40"/>
  <c r="I74" i="40"/>
  <c r="J41" i="40"/>
  <c r="I79" i="40"/>
  <c r="I67" i="40"/>
  <c r="I75" i="40"/>
  <c r="I61" i="40"/>
  <c r="I73" i="40"/>
  <c r="I41" i="40"/>
  <c r="I37" i="40"/>
  <c r="I69" i="40"/>
  <c r="J33" i="40"/>
  <c r="I80" i="40"/>
  <c r="I39" i="40"/>
  <c r="I77" i="40"/>
  <c r="I78" i="40"/>
  <c r="I66" i="40"/>
  <c r="J43" i="40"/>
  <c r="J47" i="40"/>
  <c r="J49" i="40"/>
  <c r="I64" i="40"/>
  <c r="I70" i="40"/>
  <c r="I83" i="40"/>
  <c r="I71" i="40"/>
  <c r="I76" i="40"/>
  <c r="I54" i="40"/>
  <c r="J42" i="41"/>
  <c r="I45" i="41"/>
  <c r="J47" i="41"/>
  <c r="I38" i="41"/>
  <c r="I36" i="41"/>
  <c r="I32" i="41"/>
  <c r="I72" i="41"/>
  <c r="I37" i="41"/>
  <c r="I51" i="41"/>
  <c r="I33" i="41"/>
  <c r="J32" i="41"/>
  <c r="J43" i="41"/>
  <c r="I75" i="41"/>
  <c r="J35" i="41"/>
  <c r="J51" i="41"/>
  <c r="I68" i="41"/>
  <c r="I49" i="41"/>
  <c r="I43" i="41"/>
  <c r="I41" i="41"/>
  <c r="J45" i="41"/>
  <c r="J49" i="41"/>
  <c r="I67" i="41"/>
  <c r="I47" i="41"/>
  <c r="J41" i="41"/>
  <c r="J34" i="41"/>
  <c r="I54" i="41"/>
  <c r="I71" i="41"/>
  <c r="I46" i="41"/>
  <c r="I44" i="41"/>
  <c r="I76" i="41"/>
  <c r="I63" i="41"/>
  <c r="I60" i="41"/>
  <c r="I48" i="41"/>
  <c r="I40" i="41"/>
  <c r="I50" i="41"/>
  <c r="I42" i="41"/>
  <c r="I64" i="41"/>
  <c r="J39" i="41"/>
  <c r="I35" i="41"/>
  <c r="I59" i="41"/>
  <c r="J37" i="41"/>
  <c r="J33" i="41"/>
  <c r="I39" i="41"/>
  <c r="I34" i="41"/>
  <c r="I79" i="41"/>
  <c r="I32" i="40"/>
  <c r="I36" i="40"/>
  <c r="I46" i="40"/>
  <c r="J38" i="40"/>
  <c r="I48" i="40"/>
  <c r="J40" i="40"/>
  <c r="I44" i="40"/>
  <c r="I34" i="40"/>
  <c r="J46" i="40"/>
  <c r="I38" i="40"/>
  <c r="J44" i="40"/>
  <c r="J36" i="40"/>
  <c r="J50" i="40"/>
  <c r="I40" i="40"/>
  <c r="I42" i="40"/>
  <c r="I50" i="40"/>
  <c r="J42" i="40"/>
  <c r="J34" i="40"/>
  <c r="J48" i="40"/>
  <c r="J32" i="40"/>
  <c r="J28" i="44" l="1"/>
  <c r="F27" i="44" s="1"/>
  <c r="I82" i="40"/>
  <c r="I78" i="41"/>
  <c r="I53" i="41"/>
  <c r="J53" i="41"/>
  <c r="J53" i="40"/>
  <c r="I53" i="40"/>
  <c r="J28" i="40" l="1"/>
  <c r="F27" i="40" s="1"/>
  <c r="J28" i="41"/>
  <c r="F27" i="41" s="1"/>
  <c r="B36" i="39" l="1"/>
  <c r="B32" i="39"/>
  <c r="A26" i="39"/>
  <c r="A27" i="39" s="1"/>
  <c r="A28" i="39" s="1"/>
  <c r="A29" i="39" s="1"/>
  <c r="A30" i="39" s="1"/>
  <c r="A31" i="39" s="1"/>
  <c r="J23" i="39"/>
  <c r="I23" i="39"/>
  <c r="I14" i="39"/>
  <c r="D21" i="39" s="1"/>
  <c r="I13" i="39"/>
  <c r="I12" i="39"/>
  <c r="D6" i="39"/>
  <c r="C5" i="39"/>
  <c r="K1" i="39"/>
  <c r="I1" i="39"/>
  <c r="B32" i="23"/>
  <c r="C5" i="23"/>
  <c r="D6" i="23"/>
  <c r="B52" i="38"/>
  <c r="B51" i="38"/>
  <c r="B50" i="38"/>
  <c r="B49" i="38"/>
  <c r="B48" i="38"/>
  <c r="B47" i="38"/>
  <c r="B46" i="38"/>
  <c r="B45" i="38"/>
  <c r="B44" i="38"/>
  <c r="B43" i="38"/>
  <c r="B42" i="38"/>
  <c r="B41" i="38"/>
  <c r="B40" i="38"/>
  <c r="B39" i="38"/>
  <c r="B38" i="38"/>
  <c r="B37" i="38"/>
  <c r="B36" i="38"/>
  <c r="B35" i="38"/>
  <c r="B34" i="38"/>
  <c r="B33" i="38"/>
  <c r="B32" i="38"/>
  <c r="A31" i="38"/>
  <c r="V28" i="38"/>
  <c r="T28" i="38"/>
  <c r="R28" i="38"/>
  <c r="P28" i="38"/>
  <c r="N28" i="38"/>
  <c r="L28" i="38"/>
  <c r="A28" i="38"/>
  <c r="A29" i="38" s="1"/>
  <c r="A30" i="38" s="1"/>
  <c r="A27" i="38"/>
  <c r="A26" i="38"/>
  <c r="J23" i="38"/>
  <c r="I23" i="38"/>
  <c r="I13" i="38"/>
  <c r="D21" i="38" s="1"/>
  <c r="I12" i="38"/>
  <c r="C5" i="38"/>
  <c r="K1" i="38"/>
  <c r="I1" i="38"/>
  <c r="V28" i="37"/>
  <c r="T28" i="37"/>
  <c r="R28" i="37"/>
  <c r="P28" i="37"/>
  <c r="N28" i="37"/>
  <c r="L28" i="37"/>
  <c r="A27" i="37"/>
  <c r="A28" i="37" s="1"/>
  <c r="A29" i="37" s="1"/>
  <c r="A30" i="37" s="1"/>
  <c r="A31" i="37" s="1"/>
  <c r="A26" i="37"/>
  <c r="J23" i="37"/>
  <c r="I23" i="37"/>
  <c r="I14" i="37"/>
  <c r="D21" i="37" s="1"/>
  <c r="I13" i="37"/>
  <c r="I12" i="37"/>
  <c r="C5" i="37"/>
  <c r="K1" i="37"/>
  <c r="I1" i="37"/>
  <c r="V28" i="36"/>
  <c r="T28" i="36"/>
  <c r="R28" i="36"/>
  <c r="P28" i="36"/>
  <c r="N28" i="36"/>
  <c r="L28" i="36"/>
  <c r="A27" i="36"/>
  <c r="A28" i="36" s="1"/>
  <c r="A29" i="36" s="1"/>
  <c r="A30" i="36" s="1"/>
  <c r="A31" i="36" s="1"/>
  <c r="A26" i="36"/>
  <c r="J23" i="36"/>
  <c r="I23" i="36"/>
  <c r="I14" i="36"/>
  <c r="D21" i="36" s="1"/>
  <c r="I13" i="36"/>
  <c r="I12" i="36"/>
  <c r="C5" i="36"/>
  <c r="K1" i="36"/>
  <c r="I1" i="36"/>
  <c r="V28" i="20"/>
  <c r="T28" i="20"/>
  <c r="R28" i="20"/>
  <c r="P28" i="20"/>
  <c r="N28" i="20"/>
  <c r="L28" i="20"/>
  <c r="A30" i="20"/>
  <c r="C5" i="20"/>
  <c r="A26" i="20"/>
  <c r="A27" i="20" s="1"/>
  <c r="A28" i="20" s="1"/>
  <c r="A29" i="20" s="1"/>
  <c r="F16" i="37"/>
  <c r="B46" i="37"/>
  <c r="F16" i="23"/>
  <c r="B47" i="37"/>
  <c r="B51" i="36"/>
  <c r="B51" i="37"/>
  <c r="B50" i="37"/>
  <c r="B47" i="36"/>
  <c r="B42" i="37"/>
  <c r="F16" i="39"/>
  <c r="B43" i="37"/>
  <c r="B38" i="37"/>
  <c r="B39" i="36"/>
  <c r="B34" i="37"/>
  <c r="F16" i="38"/>
  <c r="F16" i="36"/>
  <c r="B43" i="36"/>
  <c r="F16" i="20"/>
  <c r="B35" i="37"/>
  <c r="F19" i="37"/>
  <c r="B39" i="37"/>
  <c r="B35" i="36"/>
  <c r="K25" i="39" l="1"/>
  <c r="K24" i="39"/>
  <c r="M24" i="39" s="1"/>
  <c r="O24" i="39" s="1"/>
  <c r="Q24" i="39" s="1"/>
  <c r="S24" i="39" s="1"/>
  <c r="U24" i="39" s="1"/>
  <c r="A32" i="39"/>
  <c r="A33" i="39" s="1"/>
  <c r="A34" i="39" s="1"/>
  <c r="A35" i="39" s="1"/>
  <c r="A36" i="39" s="1"/>
  <c r="A37" i="39" s="1"/>
  <c r="K24" i="23"/>
  <c r="K25" i="23"/>
  <c r="A32" i="38"/>
  <c r="A33" i="38" s="1"/>
  <c r="A34" i="38"/>
  <c r="A35" i="38" s="1"/>
  <c r="A36" i="38" s="1"/>
  <c r="A37" i="38" s="1"/>
  <c r="A38" i="38" s="1"/>
  <c r="A39" i="38" s="1"/>
  <c r="A40" i="38" s="1"/>
  <c r="A41" i="38" s="1"/>
  <c r="A42" i="38" s="1"/>
  <c r="A43" i="38" s="1"/>
  <c r="A44" i="38" s="1"/>
  <c r="A45" i="38" s="1"/>
  <c r="A46" i="38" s="1"/>
  <c r="A47" i="38" s="1"/>
  <c r="A48" i="38" s="1"/>
  <c r="A49" i="38" s="1"/>
  <c r="A50" i="38" s="1"/>
  <c r="A51" i="38" s="1"/>
  <c r="A52" i="38" s="1"/>
  <c r="K24" i="38"/>
  <c r="M24" i="38" s="1"/>
  <c r="O24" i="38" s="1"/>
  <c r="Q24" i="38" s="1"/>
  <c r="S24" i="38" s="1"/>
  <c r="U24" i="38" s="1"/>
  <c r="K25" i="38"/>
  <c r="K24" i="37"/>
  <c r="M24" i="37" s="1"/>
  <c r="O24" i="37" s="1"/>
  <c r="Q24" i="37" s="1"/>
  <c r="S24" i="37" s="1"/>
  <c r="U24" i="37" s="1"/>
  <c r="F21" i="37"/>
  <c r="K25" i="37"/>
  <c r="K24" i="36"/>
  <c r="M24" i="36" s="1"/>
  <c r="O24" i="36" s="1"/>
  <c r="Q24" i="36" s="1"/>
  <c r="S24" i="36" s="1"/>
  <c r="U24" i="36" s="1"/>
  <c r="K25" i="36"/>
  <c r="A31" i="20"/>
  <c r="K25" i="20"/>
  <c r="K24" i="20"/>
  <c r="M24" i="20" s="1"/>
  <c r="O24" i="20" s="1"/>
  <c r="Q24" i="20" s="1"/>
  <c r="S24" i="20" s="1"/>
  <c r="U24" i="20" s="1"/>
  <c r="B38" i="36"/>
  <c r="B34" i="36"/>
  <c r="B44" i="37"/>
  <c r="F19" i="23"/>
  <c r="B49" i="37"/>
  <c r="B33" i="36"/>
  <c r="B33" i="37"/>
  <c r="B42" i="36"/>
  <c r="B44" i="36"/>
  <c r="B32" i="37"/>
  <c r="F19" i="20"/>
  <c r="F19" i="38"/>
  <c r="B48" i="36"/>
  <c r="B36" i="36"/>
  <c r="B41" i="36"/>
  <c r="B50" i="36"/>
  <c r="B40" i="36"/>
  <c r="B37" i="37"/>
  <c r="B41" i="37"/>
  <c r="B32" i="36"/>
  <c r="B48" i="37"/>
  <c r="F19" i="39"/>
  <c r="F19" i="36"/>
  <c r="B46" i="36"/>
  <c r="B37" i="36"/>
  <c r="B40" i="37"/>
  <c r="B45" i="37"/>
  <c r="B45" i="36"/>
  <c r="B36" i="37"/>
  <c r="B49" i="36"/>
  <c r="F21" i="38" l="1"/>
  <c r="F21" i="36"/>
  <c r="F21" i="39"/>
  <c r="K36" i="39" s="1"/>
  <c r="L25" i="20"/>
  <c r="M25" i="20" s="1"/>
  <c r="N25" i="20" s="1"/>
  <c r="O25" i="20" s="1"/>
  <c r="P25" i="20" s="1"/>
  <c r="Q25" i="20" s="1"/>
  <c r="R25" i="20" s="1"/>
  <c r="S25" i="20" s="1"/>
  <c r="T25" i="20" s="1"/>
  <c r="U25" i="20" s="1"/>
  <c r="V25" i="20" s="1"/>
  <c r="L25" i="23"/>
  <c r="M25" i="23" s="1"/>
  <c r="N25" i="23" s="1"/>
  <c r="O25" i="23" s="1"/>
  <c r="P25" i="23" s="1"/>
  <c r="Q25" i="23" s="1"/>
  <c r="R25" i="23" s="1"/>
  <c r="S25" i="23" s="1"/>
  <c r="T25" i="23" s="1"/>
  <c r="U25" i="23" s="1"/>
  <c r="V25" i="23" s="1"/>
  <c r="L25" i="39"/>
  <c r="L25" i="38"/>
  <c r="A32" i="37"/>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L25" i="37"/>
  <c r="A32" i="36"/>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L25" i="36"/>
  <c r="K26" i="20" l="1"/>
  <c r="M26" i="20"/>
  <c r="L28" i="39"/>
  <c r="M25" i="39"/>
  <c r="L23" i="39"/>
  <c r="K23" i="39" s="1"/>
  <c r="K26" i="39"/>
  <c r="L23" i="38"/>
  <c r="K23" i="38" s="1"/>
  <c r="M25" i="38"/>
  <c r="K26" i="38"/>
  <c r="M25" i="37"/>
  <c r="L23" i="37"/>
  <c r="K23" i="37" s="1"/>
  <c r="K26" i="37"/>
  <c r="M25" i="36"/>
  <c r="L23" i="36"/>
  <c r="K23" i="36" s="1"/>
  <c r="K26" i="36"/>
  <c r="O26" i="20"/>
  <c r="N25" i="39" l="1"/>
  <c r="M26" i="39" s="1"/>
  <c r="N25" i="38"/>
  <c r="M26" i="38" s="1"/>
  <c r="N25" i="37"/>
  <c r="M26" i="37" s="1"/>
  <c r="N25" i="36"/>
  <c r="Q26" i="20"/>
  <c r="N23" i="39" l="1"/>
  <c r="M23" i="39" s="1"/>
  <c r="O25" i="39"/>
  <c r="O25" i="38"/>
  <c r="N23" i="38"/>
  <c r="M23" i="38" s="1"/>
  <c r="O25" i="37"/>
  <c r="N23" i="37"/>
  <c r="M23" i="37" s="1"/>
  <c r="O25" i="36"/>
  <c r="N23" i="36"/>
  <c r="M23" i="36" s="1"/>
  <c r="M26" i="36"/>
  <c r="U26" i="20"/>
  <c r="S26" i="20"/>
  <c r="A29" i="9"/>
  <c r="A30" i="9" s="1"/>
  <c r="A31" i="9" s="1"/>
  <c r="A28" i="9"/>
  <c r="I16" i="9"/>
  <c r="A36" i="8"/>
  <c r="A37" i="8" s="1"/>
  <c r="A38" i="8" s="1"/>
  <c r="A39" i="8" s="1"/>
  <c r="A40" i="8" s="1"/>
  <c r="A41" i="8" s="1"/>
  <c r="I17" i="8"/>
  <c r="M36" i="39"/>
  <c r="F16" i="7"/>
  <c r="F19" i="6"/>
  <c r="F19" i="4"/>
  <c r="F16" i="5"/>
  <c r="F16" i="8"/>
  <c r="F16" i="4"/>
  <c r="F16" i="9"/>
  <c r="F16" i="3"/>
  <c r="F19" i="7"/>
  <c r="F16" i="6"/>
  <c r="N28" i="39" l="1"/>
  <c r="K25" i="4"/>
  <c r="L25" i="4" s="1"/>
  <c r="M25" i="4" s="1"/>
  <c r="N25" i="4" s="1"/>
  <c r="O25" i="4" s="1"/>
  <c r="P25" i="4" s="1"/>
  <c r="Q25" i="4" s="1"/>
  <c r="R25" i="4" s="1"/>
  <c r="S25" i="4" s="1"/>
  <c r="T25" i="4" s="1"/>
  <c r="U25" i="4" s="1"/>
  <c r="V25" i="4" s="1"/>
  <c r="P25" i="39"/>
  <c r="P25" i="38"/>
  <c r="P25" i="37"/>
  <c r="P25" i="36"/>
  <c r="O26" i="36" s="1"/>
  <c r="K25" i="9"/>
  <c r="K24" i="9"/>
  <c r="K33" i="8"/>
  <c r="K34" i="8"/>
  <c r="K25" i="7"/>
  <c r="L25" i="7" s="1"/>
  <c r="M25" i="7" s="1"/>
  <c r="N25" i="7" s="1"/>
  <c r="O25" i="7" s="1"/>
  <c r="P25" i="7" s="1"/>
  <c r="Q25" i="7" s="1"/>
  <c r="R25" i="7" s="1"/>
  <c r="S25" i="7" s="1"/>
  <c r="T25" i="7" s="1"/>
  <c r="U25" i="7" s="1"/>
  <c r="V25" i="7" s="1"/>
  <c r="K24" i="7"/>
  <c r="K25" i="6"/>
  <c r="L25" i="6" s="1"/>
  <c r="M25" i="6" s="1"/>
  <c r="N25" i="6" s="1"/>
  <c r="O25" i="6" s="1"/>
  <c r="P25" i="6" s="1"/>
  <c r="Q25" i="6" s="1"/>
  <c r="R25" i="6" s="1"/>
  <c r="S25" i="6" s="1"/>
  <c r="T25" i="6" s="1"/>
  <c r="U25" i="6" s="1"/>
  <c r="V25" i="6" s="1"/>
  <c r="K24" i="6"/>
  <c r="K25" i="5"/>
  <c r="K24" i="5"/>
  <c r="K24" i="4"/>
  <c r="K24" i="3"/>
  <c r="O36" i="39"/>
  <c r="U36" i="7"/>
  <c r="S36" i="7"/>
  <c r="Q36" i="7"/>
  <c r="O36" i="7"/>
  <c r="M36" i="7"/>
  <c r="K36" i="7"/>
  <c r="F19" i="5"/>
  <c r="F19" i="8"/>
  <c r="F19" i="3"/>
  <c r="F19" i="9"/>
  <c r="F28" i="8"/>
  <c r="F25" i="8" l="1"/>
  <c r="L25" i="9"/>
  <c r="M25" i="9" s="1"/>
  <c r="N25" i="9" s="1"/>
  <c r="O25" i="9" s="1"/>
  <c r="P25" i="9" s="1"/>
  <c r="Q25" i="9" s="1"/>
  <c r="R25" i="9" s="1"/>
  <c r="S25" i="9" s="1"/>
  <c r="T25" i="9" s="1"/>
  <c r="U25" i="9" s="1"/>
  <c r="V25" i="9" s="1"/>
  <c r="P28" i="39"/>
  <c r="Q25" i="39"/>
  <c r="P23" i="39"/>
  <c r="O23" i="39" s="1"/>
  <c r="O26" i="39"/>
  <c r="Q25" i="38"/>
  <c r="P23" i="38"/>
  <c r="O23" i="38" s="1"/>
  <c r="O26" i="38"/>
  <c r="Q25" i="37"/>
  <c r="P23" i="37"/>
  <c r="O23" i="37" s="1"/>
  <c r="O26" i="37"/>
  <c r="P23" i="36"/>
  <c r="O23" i="36" s="1"/>
  <c r="Q25" i="36"/>
  <c r="L34" i="8"/>
  <c r="M34" i="8" s="1"/>
  <c r="N34" i="8" s="1"/>
  <c r="O34" i="8" s="1"/>
  <c r="P34" i="8" s="1"/>
  <c r="Q34" i="8" s="1"/>
  <c r="R34" i="8" s="1"/>
  <c r="S34" i="8" s="1"/>
  <c r="T34" i="8" s="1"/>
  <c r="U34" i="8" s="1"/>
  <c r="V34" i="8" s="1"/>
  <c r="L25" i="5"/>
  <c r="R25" i="39" l="1"/>
  <c r="R25" i="38"/>
  <c r="R25" i="37"/>
  <c r="R25" i="36"/>
  <c r="M25" i="5"/>
  <c r="N25" i="5" s="1"/>
  <c r="Q36" i="39"/>
  <c r="R28" i="39" l="1"/>
  <c r="S25" i="39"/>
  <c r="R23" i="39"/>
  <c r="Q23" i="39" s="1"/>
  <c r="Q26" i="39"/>
  <c r="S25" i="38"/>
  <c r="R23" i="38"/>
  <c r="Q23" i="38" s="1"/>
  <c r="Q26" i="38"/>
  <c r="R23" i="37"/>
  <c r="Q23" i="37" s="1"/>
  <c r="S25" i="37"/>
  <c r="Q26" i="37"/>
  <c r="R23" i="36"/>
  <c r="Q23" i="36" s="1"/>
  <c r="S25" i="36"/>
  <c r="Q26" i="36"/>
  <c r="O25" i="5"/>
  <c r="P25" i="5" s="1"/>
  <c r="Q25" i="5" s="1"/>
  <c r="R25" i="5" s="1"/>
  <c r="T25" i="39" l="1"/>
  <c r="S26" i="39" s="1"/>
  <c r="T25" i="38"/>
  <c r="T25" i="37"/>
  <c r="S26" i="37" s="1"/>
  <c r="T25" i="36"/>
  <c r="S25" i="5"/>
  <c r="T25" i="5" s="1"/>
  <c r="U25" i="5" s="1"/>
  <c r="V25" i="5" s="1"/>
  <c r="U25" i="39" l="1"/>
  <c r="T23" i="39"/>
  <c r="S23" i="39" s="1"/>
  <c r="T23" i="38"/>
  <c r="S23" i="38" s="1"/>
  <c r="U25" i="38"/>
  <c r="S26" i="38"/>
  <c r="T23" i="37"/>
  <c r="S23" i="37" s="1"/>
  <c r="U25" i="37"/>
  <c r="T23" i="36"/>
  <c r="S23" i="36" s="1"/>
  <c r="U25" i="36"/>
  <c r="S26" i="36"/>
  <c r="S36" i="39"/>
  <c r="T28" i="39" l="1"/>
  <c r="V25" i="39"/>
  <c r="V23" i="39" s="1"/>
  <c r="V25" i="38"/>
  <c r="V23" i="38" s="1"/>
  <c r="V25" i="37"/>
  <c r="V23" i="37" s="1"/>
  <c r="V25" i="36"/>
  <c r="V23" i="36" s="1"/>
  <c r="U36" i="39"/>
  <c r="V28" i="39" l="1"/>
  <c r="U23" i="39"/>
  <c r="J37" i="39" s="1"/>
  <c r="U26" i="39"/>
  <c r="U23" i="38"/>
  <c r="I45" i="38" s="1"/>
  <c r="U26" i="38"/>
  <c r="U23" i="37"/>
  <c r="I50" i="37" s="1"/>
  <c r="U26" i="37"/>
  <c r="U23" i="36"/>
  <c r="J52" i="36" s="1"/>
  <c r="U26" i="36"/>
  <c r="I39" i="38" l="1"/>
  <c r="I37" i="38"/>
  <c r="I36" i="39"/>
  <c r="I33" i="39"/>
  <c r="J33" i="39"/>
  <c r="I32" i="39"/>
  <c r="J32" i="39"/>
  <c r="I35" i="38"/>
  <c r="I40" i="38"/>
  <c r="I41" i="38"/>
  <c r="I36" i="38"/>
  <c r="I46" i="38"/>
  <c r="I50" i="38"/>
  <c r="I34" i="38"/>
  <c r="I44" i="38"/>
  <c r="I49" i="38"/>
  <c r="I48" i="38"/>
  <c r="I33" i="38"/>
  <c r="I42" i="38"/>
  <c r="I32" i="38"/>
  <c r="I47" i="38"/>
  <c r="I38" i="38"/>
  <c r="I43" i="38"/>
  <c r="J52" i="38"/>
  <c r="I51" i="38"/>
  <c r="I32" i="37"/>
  <c r="I35" i="37"/>
  <c r="I48" i="37"/>
  <c r="I44" i="37"/>
  <c r="I46" i="37"/>
  <c r="J52" i="37"/>
  <c r="I38" i="37"/>
  <c r="I36" i="37"/>
  <c r="I51" i="37"/>
  <c r="I37" i="37"/>
  <c r="I33" i="37"/>
  <c r="I39" i="37"/>
  <c r="I47" i="37"/>
  <c r="I41" i="37"/>
  <c r="I42" i="37"/>
  <c r="I45" i="37"/>
  <c r="I34" i="37"/>
  <c r="I40" i="37"/>
  <c r="I43" i="37"/>
  <c r="I49" i="37"/>
  <c r="I48" i="36"/>
  <c r="I38" i="36"/>
  <c r="I50" i="36"/>
  <c r="I34" i="36"/>
  <c r="I33" i="36"/>
  <c r="I35" i="36"/>
  <c r="I40" i="36"/>
  <c r="I45" i="36"/>
  <c r="I49" i="36"/>
  <c r="I47" i="36"/>
  <c r="I39" i="36"/>
  <c r="I42" i="36"/>
  <c r="I43" i="36"/>
  <c r="I37" i="36"/>
  <c r="I41" i="36"/>
  <c r="I36" i="36"/>
  <c r="I46" i="36"/>
  <c r="I51" i="36"/>
  <c r="I32" i="36"/>
  <c r="I44" i="36"/>
  <c r="J28" i="39" l="1"/>
  <c r="F27" i="39" s="1"/>
  <c r="J28" i="38"/>
  <c r="F27" i="38" s="1"/>
  <c r="J28" i="37"/>
  <c r="J28" i="36"/>
  <c r="F27" i="36" s="1"/>
  <c r="F27" i="37" l="1"/>
  <c r="F26" i="37"/>
  <c r="C5" i="9"/>
  <c r="C5" i="8"/>
  <c r="C5" i="7"/>
  <c r="I17" i="6"/>
  <c r="C5" i="6"/>
  <c r="C5" i="5"/>
  <c r="U82" i="5"/>
  <c r="S82" i="5"/>
  <c r="Q82" i="5"/>
  <c r="O82" i="5"/>
  <c r="M82" i="5"/>
  <c r="K82" i="5"/>
  <c r="V53" i="5"/>
  <c r="U53" i="5"/>
  <c r="T53" i="5"/>
  <c r="S53" i="5"/>
  <c r="R53" i="5"/>
  <c r="Q53" i="5"/>
  <c r="P53" i="5"/>
  <c r="O53" i="5"/>
  <c r="N53" i="5"/>
  <c r="M53" i="5"/>
  <c r="L53" i="5"/>
  <c r="K53" i="5"/>
  <c r="C5" i="4"/>
  <c r="B82" i="4"/>
  <c r="B53" i="4"/>
  <c r="C5" i="3"/>
  <c r="U82" i="4"/>
  <c r="S82" i="4"/>
  <c r="Q82" i="4"/>
  <c r="O82" i="4"/>
  <c r="M82" i="4"/>
  <c r="K82" i="4"/>
  <c r="I17" i="3"/>
  <c r="C15" i="35" a="1"/>
  <c r="C13" i="35" a="1"/>
  <c r="C15" i="35" l="1"/>
  <c r="C13" i="35"/>
  <c r="U82" i="3" l="1"/>
  <c r="S82" i="3"/>
  <c r="Q82" i="3"/>
  <c r="O82" i="3"/>
  <c r="M82" i="3"/>
  <c r="K82" i="3"/>
  <c r="N53" i="3"/>
  <c r="M53" i="3"/>
  <c r="V53" i="3"/>
  <c r="U53" i="3"/>
  <c r="T53" i="3"/>
  <c r="S53" i="3"/>
  <c r="R53" i="3"/>
  <c r="Q53" i="3"/>
  <c r="P53" i="3"/>
  <c r="O53" i="3"/>
  <c r="L53" i="3"/>
  <c r="K53" i="3"/>
  <c r="B82" i="3"/>
  <c r="B53" i="3"/>
  <c r="C35" i="1"/>
  <c r="J23" i="23"/>
  <c r="I23" i="23"/>
  <c r="I14" i="23"/>
  <c r="F21" i="23" s="1"/>
  <c r="A26" i="23"/>
  <c r="A27" i="23" s="1"/>
  <c r="A28" i="23" s="1"/>
  <c r="A29" i="23" s="1"/>
  <c r="A30" i="23" s="1"/>
  <c r="A31" i="23" s="1"/>
  <c r="J23" i="20"/>
  <c r="I23" i="20"/>
  <c r="I14" i="20"/>
  <c r="F21" i="20" s="1"/>
  <c r="J23" i="9"/>
  <c r="I23" i="9"/>
  <c r="I17" i="9"/>
  <c r="F21" i="9" s="1"/>
  <c r="A26" i="9"/>
  <c r="A27" i="9" s="1"/>
  <c r="F36" i="8"/>
  <c r="J32" i="8"/>
  <c r="I32" i="8"/>
  <c r="I16" i="8"/>
  <c r="F30" i="8" s="1"/>
  <c r="A35" i="8"/>
  <c r="J23" i="7"/>
  <c r="I23" i="7"/>
  <c r="A26" i="7"/>
  <c r="A27" i="7" s="1"/>
  <c r="A28" i="7" s="1"/>
  <c r="A29" i="7" s="1"/>
  <c r="A30" i="7" s="1"/>
  <c r="A31" i="7" s="1"/>
  <c r="I15" i="7"/>
  <c r="F21" i="7" s="1"/>
  <c r="J23" i="6"/>
  <c r="I23" i="6"/>
  <c r="I16" i="6"/>
  <c r="F21" i="6" s="1"/>
  <c r="J23" i="5"/>
  <c r="I23" i="5"/>
  <c r="J23" i="4"/>
  <c r="I23" i="4"/>
  <c r="D43" i="8"/>
  <c r="Q41" i="8"/>
  <c r="I17" i="4" l="1"/>
  <c r="I15" i="4"/>
  <c r="I17" i="5"/>
  <c r="I15" i="5"/>
  <c r="D21" i="6"/>
  <c r="F43" i="8"/>
  <c r="I16" i="5"/>
  <c r="I14" i="5"/>
  <c r="I13" i="5"/>
  <c r="I12" i="5"/>
  <c r="A26" i="5"/>
  <c r="A27" i="5" s="1"/>
  <c r="A28" i="5" s="1"/>
  <c r="A29" i="5" s="1"/>
  <c r="A30" i="5" s="1"/>
  <c r="A31" i="5" s="1"/>
  <c r="I16" i="4"/>
  <c r="F21" i="4" s="1"/>
  <c r="I16" i="3"/>
  <c r="F21" i="3" s="1"/>
  <c r="I14" i="4"/>
  <c r="A26" i="4"/>
  <c r="A27" i="4" s="1"/>
  <c r="A28" i="4" s="1"/>
  <c r="A29" i="4" s="1"/>
  <c r="A30" i="4" s="1"/>
  <c r="A31" i="4" s="1"/>
  <c r="I15" i="3"/>
  <c r="I14" i="3"/>
  <c r="I13" i="4"/>
  <c r="I13" i="3"/>
  <c r="I12" i="4"/>
  <c r="J23" i="3"/>
  <c r="I23" i="3"/>
  <c r="I12" i="3"/>
  <c r="V8" i="11"/>
  <c r="V7" i="11"/>
  <c r="V6" i="11"/>
  <c r="A26" i="3"/>
  <c r="A27" i="3" s="1"/>
  <c r="A28" i="3" s="1"/>
  <c r="A29" i="3" s="1"/>
  <c r="A30" i="3" s="1"/>
  <c r="A31" i="3" s="1"/>
  <c r="H1" i="35"/>
  <c r="U36" i="23"/>
  <c r="K36" i="23"/>
  <c r="S36" i="23"/>
  <c r="O36" i="23"/>
  <c r="Q36" i="23"/>
  <c r="M36" i="23"/>
  <c r="M43" i="8"/>
  <c r="Q43" i="8"/>
  <c r="O43" i="8"/>
  <c r="K43" i="8"/>
  <c r="U43" i="8"/>
  <c r="S43" i="8"/>
  <c r="M40" i="9"/>
  <c r="O40" i="9"/>
  <c r="Q40" i="9"/>
  <c r="S40" i="9"/>
  <c r="U40" i="9"/>
  <c r="K40" i="9"/>
  <c r="U41" i="8"/>
  <c r="E45" i="5"/>
  <c r="E34" i="4"/>
  <c r="E32" i="5"/>
  <c r="E32" i="4"/>
  <c r="M41" i="8"/>
  <c r="E46" i="5"/>
  <c r="K41" i="8"/>
  <c r="E33" i="5"/>
  <c r="E46" i="4"/>
  <c r="E36" i="5"/>
  <c r="E34" i="5"/>
  <c r="E38" i="5"/>
  <c r="E43" i="4"/>
  <c r="E43" i="5"/>
  <c r="E47" i="5"/>
  <c r="O41" i="8"/>
  <c r="E42" i="4"/>
  <c r="E49" i="4"/>
  <c r="E38" i="4"/>
  <c r="E50" i="5"/>
  <c r="S41" i="8"/>
  <c r="E40" i="4"/>
  <c r="E51" i="5"/>
  <c r="E33" i="4"/>
  <c r="E37" i="5"/>
  <c r="E44" i="5"/>
  <c r="E42" i="5"/>
  <c r="E48" i="5"/>
  <c r="E35" i="4"/>
  <c r="E41" i="5"/>
  <c r="E8" i="35" a="1"/>
  <c r="E44" i="4"/>
  <c r="E39" i="5"/>
  <c r="E45" i="4"/>
  <c r="E35" i="5"/>
  <c r="E39" i="4"/>
  <c r="E51" i="4"/>
  <c r="E41" i="4"/>
  <c r="E47" i="4"/>
  <c r="E49" i="5"/>
  <c r="E48" i="4"/>
  <c r="E50" i="4"/>
  <c r="E36" i="4"/>
  <c r="E37" i="4"/>
  <c r="E40" i="5"/>
  <c r="V28" i="23" l="1"/>
  <c r="T28" i="23"/>
  <c r="R28" i="23"/>
  <c r="P28" i="23"/>
  <c r="N28" i="23"/>
  <c r="L28" i="23"/>
  <c r="D21" i="5"/>
  <c r="F21" i="5"/>
  <c r="D21" i="4"/>
  <c r="D21" i="3"/>
  <c r="I14" i="6"/>
  <c r="I13" i="6"/>
  <c r="I12" i="6"/>
  <c r="I15" i="6"/>
  <c r="V14" i="11"/>
  <c r="E8" i="35"/>
  <c r="F16" i="29"/>
  <c r="K19" i="29"/>
  <c r="M19" i="29" s="1"/>
  <c r="O19" i="29" s="1"/>
  <c r="Q19" i="29" s="1"/>
  <c r="S19" i="29" s="1"/>
  <c r="U19" i="29" s="1"/>
  <c r="K19" i="28"/>
  <c r="M19" i="28" s="1"/>
  <c r="O19" i="28" s="1"/>
  <c r="Q19" i="28" s="1"/>
  <c r="S19" i="28" s="1"/>
  <c r="U19" i="28" s="1"/>
  <c r="M24" i="23"/>
  <c r="O24" i="23" s="1"/>
  <c r="Q24" i="23" s="1"/>
  <c r="S24" i="23" s="1"/>
  <c r="U24" i="23" s="1"/>
  <c r="M24" i="9"/>
  <c r="O24" i="9" s="1"/>
  <c r="Q24" i="9" s="1"/>
  <c r="S24" i="9" s="1"/>
  <c r="U24" i="9" s="1"/>
  <c r="M33" i="8"/>
  <c r="O33" i="8" s="1"/>
  <c r="Q33" i="8" s="1"/>
  <c r="S33" i="8" s="1"/>
  <c r="U33" i="8" s="1"/>
  <c r="M24" i="6"/>
  <c r="O24" i="6" s="1"/>
  <c r="Q24" i="6" s="1"/>
  <c r="S24" i="6" s="1"/>
  <c r="U24" i="6" s="1"/>
  <c r="M24" i="5"/>
  <c r="O24" i="5" s="1"/>
  <c r="Q24" i="5" s="1"/>
  <c r="S24" i="5" s="1"/>
  <c r="U24" i="5" s="1"/>
  <c r="M24" i="4"/>
  <c r="O24" i="4" s="1"/>
  <c r="Q24" i="4" s="1"/>
  <c r="S24" i="4" s="1"/>
  <c r="U24" i="4" s="1"/>
  <c r="M24" i="3"/>
  <c r="O24" i="3" s="1"/>
  <c r="Q24" i="3" s="1"/>
  <c r="S24" i="3" s="1"/>
  <c r="U24" i="3" s="1"/>
  <c r="M24" i="7"/>
  <c r="O24" i="7" s="1"/>
  <c r="Q24" i="7" s="1"/>
  <c r="S24" i="7" s="1"/>
  <c r="U24" i="7" s="1"/>
  <c r="F16" i="28"/>
  <c r="K1" i="23"/>
  <c r="I1" i="23"/>
  <c r="K1" i="20"/>
  <c r="I1" i="20"/>
  <c r="K1" i="9"/>
  <c r="I1" i="9"/>
  <c r="K1" i="8"/>
  <c r="I1" i="8"/>
  <c r="K1" i="7"/>
  <c r="I1" i="7"/>
  <c r="K1" i="6"/>
  <c r="I1" i="6"/>
  <c r="K1" i="5"/>
  <c r="I1" i="5"/>
  <c r="K1" i="4"/>
  <c r="I1" i="4"/>
  <c r="I1" i="3"/>
  <c r="K1" i="3"/>
  <c r="D6" i="29"/>
  <c r="D6" i="28"/>
  <c r="B36" i="9"/>
  <c r="B35" i="9"/>
  <c r="B57" i="5"/>
  <c r="B56" i="5"/>
  <c r="B57" i="4"/>
  <c r="B56" i="4"/>
  <c r="B57" i="3"/>
  <c r="B56" i="3"/>
  <c r="J49" i="1"/>
  <c r="K49" i="16"/>
  <c r="B41" i="9"/>
  <c r="B40" i="9"/>
  <c r="C26" i="1"/>
  <c r="G57" i="5"/>
  <c r="G57" i="3"/>
  <c r="G36" i="9"/>
  <c r="G57" i="4"/>
  <c r="E20" i="35" a="1"/>
  <c r="E33" i="3"/>
  <c r="E46" i="3"/>
  <c r="E36" i="3"/>
  <c r="E42" i="3"/>
  <c r="E32" i="3"/>
  <c r="E44" i="3"/>
  <c r="E39" i="3"/>
  <c r="E34" i="3"/>
  <c r="E50" i="3"/>
  <c r="E40" i="3"/>
  <c r="E51" i="3"/>
  <c r="E45" i="3"/>
  <c r="E48" i="3"/>
  <c r="E47" i="3"/>
  <c r="E18" i="35" a="1"/>
  <c r="E41" i="3"/>
  <c r="E17" i="35" a="1"/>
  <c r="E49" i="3"/>
  <c r="E38" i="3"/>
  <c r="E43" i="3"/>
  <c r="E37" i="3"/>
  <c r="E35" i="3"/>
  <c r="E20" i="35" l="1"/>
  <c r="J1" i="35"/>
  <c r="G15" i="35"/>
  <c r="E18" i="35"/>
  <c r="E17" i="35"/>
  <c r="J23" i="35" s="1"/>
  <c r="L23" i="35" s="1"/>
  <c r="N23" i="35" s="1"/>
  <c r="P23" i="35" s="1"/>
  <c r="R23" i="35" s="1"/>
  <c r="T23" i="35" s="1"/>
  <c r="G17" i="35"/>
  <c r="G18" i="35"/>
  <c r="I14" i="7"/>
  <c r="I13" i="7"/>
  <c r="I12" i="7"/>
  <c r="D21" i="7"/>
  <c r="V13" i="11"/>
  <c r="C50" i="3"/>
  <c r="C36" i="3"/>
  <c r="C40" i="3"/>
  <c r="C44" i="3"/>
  <c r="C49" i="3"/>
  <c r="C46" i="3"/>
  <c r="C37" i="3"/>
  <c r="C43" i="3"/>
  <c r="C45" i="3"/>
  <c r="C42" i="3"/>
  <c r="C47" i="3"/>
  <c r="C39" i="3"/>
  <c r="C41" i="3"/>
  <c r="C38" i="3"/>
  <c r="C48" i="3"/>
  <c r="B41" i="8"/>
  <c r="A32" i="23"/>
  <c r="A33" i="23" s="1"/>
  <c r="A34" i="23" s="1"/>
  <c r="A35" i="23" s="1"/>
  <c r="A36" i="23" s="1"/>
  <c r="A37" i="23" s="1"/>
  <c r="B36" i="23"/>
  <c r="C51" i="3"/>
  <c r="C33" i="3"/>
  <c r="C35" i="3"/>
  <c r="C34" i="3"/>
  <c r="C32" i="3"/>
  <c r="I17" i="35" a="1"/>
  <c r="I18" i="35" a="1"/>
  <c r="A24" i="35"/>
  <c r="A26" i="35"/>
  <c r="B32" i="7"/>
  <c r="A25" i="35"/>
  <c r="A28" i="35"/>
  <c r="A27" i="35"/>
  <c r="K56" i="3" l="1"/>
  <c r="I18" i="35"/>
  <c r="I17" i="35"/>
  <c r="A32" i="7"/>
  <c r="A33" i="7" s="1"/>
  <c r="A34" i="7" s="1"/>
  <c r="A35" i="7" s="1"/>
  <c r="I14" i="8"/>
  <c r="I13" i="8"/>
  <c r="I12" i="8"/>
  <c r="I15" i="8"/>
  <c r="V9" i="11"/>
  <c r="D30" i="8"/>
  <c r="K26" i="23"/>
  <c r="L23" i="23"/>
  <c r="K23" i="23" s="1"/>
  <c r="L23" i="20"/>
  <c r="K23" i="20" s="1"/>
  <c r="D42" i="8"/>
  <c r="H28" i="35" a="1"/>
  <c r="H28" i="35" l="1"/>
  <c r="F42" i="8"/>
  <c r="I18" i="9"/>
  <c r="I15" i="9"/>
  <c r="I13" i="9"/>
  <c r="I14" i="9"/>
  <c r="I12" i="9"/>
  <c r="D21" i="9"/>
  <c r="V10" i="11"/>
  <c r="K26" i="9"/>
  <c r="K42" i="8"/>
  <c r="Q42" i="8"/>
  <c r="B32" i="9"/>
  <c r="U42" i="8"/>
  <c r="M42" i="8"/>
  <c r="S42" i="8"/>
  <c r="O42" i="8"/>
  <c r="E32" i="9"/>
  <c r="A32" i="9" l="1"/>
  <c r="A33" i="9" s="1"/>
  <c r="A34" i="9" s="1"/>
  <c r="A35" i="9" s="1"/>
  <c r="A36" i="9" s="1"/>
  <c r="A37" i="9" s="1"/>
  <c r="A38" i="9" s="1"/>
  <c r="A39" i="9" s="1"/>
  <c r="A40" i="9" s="1"/>
  <c r="A41" i="9" s="1"/>
  <c r="A42" i="9" s="1"/>
  <c r="I13" i="20"/>
  <c r="I12" i="20"/>
  <c r="D21" i="20"/>
  <c r="V18" i="11"/>
  <c r="N23" i="23"/>
  <c r="M23" i="23" s="1"/>
  <c r="M26" i="23"/>
  <c r="N23" i="20"/>
  <c r="M23" i="20" s="1"/>
  <c r="M26" i="9"/>
  <c r="B42" i="20"/>
  <c r="B32" i="20"/>
  <c r="B36" i="20"/>
  <c r="B47" i="20"/>
  <c r="B46" i="20"/>
  <c r="B37" i="20"/>
  <c r="B39" i="20"/>
  <c r="B40" i="20"/>
  <c r="B51" i="20"/>
  <c r="B44" i="20"/>
  <c r="B34" i="20"/>
  <c r="B35" i="20"/>
  <c r="B38" i="20"/>
  <c r="B41" i="20"/>
  <c r="B48" i="20"/>
  <c r="B45" i="20"/>
  <c r="B43" i="20"/>
  <c r="B49" i="20"/>
  <c r="B50" i="20"/>
  <c r="B33" i="20"/>
  <c r="A32" i="20" l="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V16" i="11"/>
  <c r="O26" i="9"/>
  <c r="V17" i="11" l="1"/>
  <c r="O26" i="23"/>
  <c r="P23" i="23"/>
  <c r="O23" i="23" s="1"/>
  <c r="P23" i="20"/>
  <c r="O23" i="20" s="1"/>
  <c r="Q26" i="9"/>
  <c r="V19" i="11" l="1"/>
  <c r="C17" i="35" a="1"/>
  <c r="C17" i="35" l="1"/>
  <c r="I12" i="23"/>
  <c r="I13" i="23"/>
  <c r="D21" i="23"/>
  <c r="V11" i="11"/>
  <c r="S26" i="9"/>
  <c r="R23" i="23"/>
  <c r="Q23" i="23" s="1"/>
  <c r="Q26" i="23"/>
  <c r="R23" i="20"/>
  <c r="Q23" i="20" s="1"/>
  <c r="G35" i="9"/>
  <c r="B51" i="6"/>
  <c r="C18" i="35" a="1"/>
  <c r="C18" i="35" l="1"/>
  <c r="V12" i="11"/>
  <c r="C32" i="9"/>
  <c r="B34" i="6"/>
  <c r="B45" i="6"/>
  <c r="B40" i="6"/>
  <c r="B33" i="6"/>
  <c r="B35" i="6"/>
  <c r="B49" i="6"/>
  <c r="B47" i="6"/>
  <c r="C27" i="35" a="1"/>
  <c r="B44" i="6"/>
  <c r="B43" i="6"/>
  <c r="B39" i="6"/>
  <c r="B36" i="6"/>
  <c r="B42" i="6"/>
  <c r="B48" i="6"/>
  <c r="C28" i="35" a="1"/>
  <c r="B41" i="6"/>
  <c r="B37" i="6"/>
  <c r="B46" i="6"/>
  <c r="B50" i="6"/>
  <c r="B32" i="6"/>
  <c r="B38" i="6"/>
  <c r="A32" i="6" l="1"/>
  <c r="A33" i="6" s="1"/>
  <c r="A34" i="6" s="1"/>
  <c r="A35" i="6" s="1"/>
  <c r="A36" i="6" s="1"/>
  <c r="A37" i="6" s="1"/>
  <c r="A38" i="6" s="1"/>
  <c r="A39" i="6" s="1"/>
  <c r="A40" i="6" s="1"/>
  <c r="A41" i="6" s="1"/>
  <c r="A42" i="6" s="1"/>
  <c r="A43" i="6" s="1"/>
  <c r="A44" i="6" s="1"/>
  <c r="A45" i="6" s="1"/>
  <c r="A46" i="6" s="1"/>
  <c r="A47" i="6" s="1"/>
  <c r="A48" i="6" s="1"/>
  <c r="A49" i="6" s="1"/>
  <c r="A50" i="6" s="1"/>
  <c r="A51" i="6" s="1"/>
  <c r="A52" i="6" s="1"/>
  <c r="C28" i="35"/>
  <c r="C27" i="35"/>
  <c r="S26" i="23"/>
  <c r="U26" i="9"/>
  <c r="T23" i="23"/>
  <c r="S23" i="23" s="1"/>
  <c r="T23" i="20"/>
  <c r="S23" i="20" s="1"/>
  <c r="L23" i="9"/>
  <c r="K23" i="9" s="1"/>
  <c r="L23" i="6"/>
  <c r="K23" i="6" s="1"/>
  <c r="K26" i="6"/>
  <c r="V23" i="20" l="1"/>
  <c r="O36" i="9"/>
  <c r="P36" i="9" s="1"/>
  <c r="S35" i="9"/>
  <c r="T35" i="9" s="1"/>
  <c r="K36" i="9"/>
  <c r="L36" i="9" s="1"/>
  <c r="U36" i="9"/>
  <c r="V36" i="9" s="1"/>
  <c r="M35" i="9"/>
  <c r="N35" i="9" s="1"/>
  <c r="Q36" i="9"/>
  <c r="R36" i="9" s="1"/>
  <c r="N23" i="9"/>
  <c r="M23" i="9" s="1"/>
  <c r="M26" i="6"/>
  <c r="V23" i="23" l="1"/>
  <c r="U23" i="23" s="1"/>
  <c r="J33" i="23" s="1"/>
  <c r="U26" i="23"/>
  <c r="U23" i="20"/>
  <c r="I45" i="20" s="1"/>
  <c r="U35" i="9"/>
  <c r="V35" i="9" s="1"/>
  <c r="V28" i="9" s="1"/>
  <c r="S36" i="9"/>
  <c r="T36" i="9" s="1"/>
  <c r="T28" i="9" s="1"/>
  <c r="M36" i="9"/>
  <c r="N36" i="9" s="1"/>
  <c r="N28" i="9" s="1"/>
  <c r="K35" i="9"/>
  <c r="O35" i="9"/>
  <c r="P35" i="9" s="1"/>
  <c r="P28" i="9" s="1"/>
  <c r="Q35" i="9"/>
  <c r="R35" i="9" s="1"/>
  <c r="R28" i="9" s="1"/>
  <c r="N23" i="6"/>
  <c r="M23" i="6" s="1"/>
  <c r="I50" i="20" l="1"/>
  <c r="I37" i="20"/>
  <c r="I44" i="20"/>
  <c r="I46" i="20"/>
  <c r="I41" i="20"/>
  <c r="I36" i="20"/>
  <c r="I35" i="20"/>
  <c r="I40" i="20"/>
  <c r="I33" i="20"/>
  <c r="I43" i="20"/>
  <c r="I48" i="20"/>
  <c r="I34" i="20"/>
  <c r="I49" i="20"/>
  <c r="I47" i="20"/>
  <c r="I39" i="20"/>
  <c r="I42" i="20"/>
  <c r="I38" i="20"/>
  <c r="I51" i="20"/>
  <c r="I32" i="20"/>
  <c r="J52" i="20"/>
  <c r="I36" i="23"/>
  <c r="J37" i="23"/>
  <c r="J32" i="23"/>
  <c r="I32" i="23"/>
  <c r="I33" i="23"/>
  <c r="L35" i="9"/>
  <c r="L28" i="9" s="1"/>
  <c r="P23" i="9"/>
  <c r="O23" i="9" s="1"/>
  <c r="O26" i="6"/>
  <c r="J28" i="23" l="1"/>
  <c r="F27" i="23" s="1"/>
  <c r="J28" i="20"/>
  <c r="P23" i="6"/>
  <c r="O23" i="6" s="1"/>
  <c r="I15" i="35" a="1"/>
  <c r="F27" i="20" l="1"/>
  <c r="I15" i="35"/>
  <c r="R23" i="9"/>
  <c r="Q23" i="9" s="1"/>
  <c r="R23" i="6" l="1"/>
  <c r="Q23" i="6" s="1"/>
  <c r="Q26" i="6"/>
  <c r="T23" i="9" l="1"/>
  <c r="S23" i="9" s="1"/>
  <c r="V23" i="9" l="1"/>
  <c r="T23" i="6"/>
  <c r="S23" i="6" s="1"/>
  <c r="S26" i="6"/>
  <c r="U23" i="9" l="1"/>
  <c r="I41" i="9" s="1"/>
  <c r="V23" i="6"/>
  <c r="I35" i="9" l="1"/>
  <c r="I32" i="9"/>
  <c r="I36" i="9"/>
  <c r="J36" i="9" s="1"/>
  <c r="I40" i="9"/>
  <c r="I33" i="9"/>
  <c r="J33" i="9"/>
  <c r="J32" i="9"/>
  <c r="U23" i="6"/>
  <c r="I45" i="6" s="1"/>
  <c r="U26" i="6"/>
  <c r="F25" i="9" l="1"/>
  <c r="F26" i="9" s="1"/>
  <c r="I51" i="6"/>
  <c r="I48" i="6"/>
  <c r="I42" i="6"/>
  <c r="I38" i="6"/>
  <c r="I39" i="6"/>
  <c r="I40" i="6"/>
  <c r="I34" i="6"/>
  <c r="I50" i="6"/>
  <c r="I46" i="6"/>
  <c r="I47" i="6"/>
  <c r="I36" i="6"/>
  <c r="I49" i="6"/>
  <c r="I44" i="6"/>
  <c r="I43" i="6"/>
  <c r="I37" i="6"/>
  <c r="I41" i="6"/>
  <c r="I35" i="6"/>
  <c r="I33" i="6"/>
  <c r="J35" i="9"/>
  <c r="J28" i="9" s="1"/>
  <c r="I32" i="6"/>
  <c r="J28" i="6" l="1"/>
  <c r="F27" i="9"/>
  <c r="B36" i="7" l="1"/>
  <c r="A36" i="7" s="1"/>
  <c r="A37" i="7" s="1"/>
  <c r="B69" i="3"/>
  <c r="B76" i="3"/>
  <c r="B75" i="3"/>
  <c r="B61" i="3"/>
  <c r="B68" i="3"/>
  <c r="B78" i="3"/>
  <c r="B74" i="3"/>
  <c r="B79" i="3"/>
  <c r="B65" i="3"/>
  <c r="B80" i="3"/>
  <c r="B43" i="8" l="1"/>
  <c r="B42" i="8"/>
  <c r="A42" i="8" s="1"/>
  <c r="V23" i="29"/>
  <c r="T23" i="29"/>
  <c r="R23" i="29"/>
  <c r="P23" i="29"/>
  <c r="N23" i="29"/>
  <c r="L23" i="29"/>
  <c r="K20" i="29"/>
  <c r="V23" i="28"/>
  <c r="T23" i="28"/>
  <c r="G56" i="5"/>
  <c r="G56" i="4"/>
  <c r="B67" i="5"/>
  <c r="B34" i="4"/>
  <c r="B47" i="4"/>
  <c r="B48" i="4"/>
  <c r="B80" i="5"/>
  <c r="B66" i="3"/>
  <c r="B50" i="4"/>
  <c r="B45" i="5"/>
  <c r="B71" i="5"/>
  <c r="B42" i="5"/>
  <c r="B72" i="3"/>
  <c r="B47" i="5"/>
  <c r="B41" i="4"/>
  <c r="B70" i="3"/>
  <c r="B40" i="5"/>
  <c r="B62" i="3"/>
  <c r="B67" i="3"/>
  <c r="B48" i="5"/>
  <c r="B46" i="4"/>
  <c r="B42" i="4"/>
  <c r="B45" i="4"/>
  <c r="B73" i="5"/>
  <c r="B43" i="5"/>
  <c r="B73" i="3"/>
  <c r="B41" i="5"/>
  <c r="B40" i="4"/>
  <c r="B49" i="4"/>
  <c r="B80" i="4"/>
  <c r="B63" i="3"/>
  <c r="B65" i="5"/>
  <c r="B61" i="5"/>
  <c r="B51" i="4"/>
  <c r="B44" i="4"/>
  <c r="B46" i="5"/>
  <c r="B71" i="3"/>
  <c r="B65" i="4"/>
  <c r="B50" i="5"/>
  <c r="B71" i="4"/>
  <c r="B61" i="4"/>
  <c r="B79" i="5"/>
  <c r="B43" i="4"/>
  <c r="B77" i="4"/>
  <c r="B34" i="5"/>
  <c r="B44" i="5"/>
  <c r="B77" i="5"/>
  <c r="B77" i="3"/>
  <c r="B32" i="4"/>
  <c r="B49" i="5"/>
  <c r="B64" i="3"/>
  <c r="A43" i="8" l="1"/>
  <c r="A44" i="8" s="1"/>
  <c r="A32" i="4"/>
  <c r="L37" i="8"/>
  <c r="L20" i="29"/>
  <c r="M20" i="29" s="1"/>
  <c r="N20" i="29" s="1"/>
  <c r="O20" i="29" s="1"/>
  <c r="P20" i="29" s="1"/>
  <c r="Q20" i="29" s="1"/>
  <c r="R20" i="29" s="1"/>
  <c r="S20" i="29" s="1"/>
  <c r="T20" i="29" s="1"/>
  <c r="U20" i="29" s="1"/>
  <c r="V20" i="29" s="1"/>
  <c r="C50" i="4"/>
  <c r="C48" i="4"/>
  <c r="C43" i="4"/>
  <c r="C45" i="4"/>
  <c r="C49" i="4"/>
  <c r="C41" i="4"/>
  <c r="C44" i="4"/>
  <c r="C47" i="4"/>
  <c r="C46" i="4"/>
  <c r="C42" i="4"/>
  <c r="C44" i="5"/>
  <c r="C50" i="5"/>
  <c r="C41" i="5"/>
  <c r="C49" i="5"/>
  <c r="C47" i="5"/>
  <c r="C46" i="5"/>
  <c r="C45" i="5"/>
  <c r="C43" i="5"/>
  <c r="C42" i="5"/>
  <c r="C48" i="5"/>
  <c r="L32" i="8"/>
  <c r="K32" i="8" s="1"/>
  <c r="K35" i="8"/>
  <c r="C37" i="5"/>
  <c r="C34" i="5"/>
  <c r="K26" i="5"/>
  <c r="C37" i="4"/>
  <c r="C39" i="4"/>
  <c r="C32" i="4"/>
  <c r="B33" i="4"/>
  <c r="B62" i="4"/>
  <c r="B37" i="4"/>
  <c r="B36" i="4"/>
  <c r="B76" i="4"/>
  <c r="C32" i="5"/>
  <c r="B39" i="4"/>
  <c r="B64" i="4"/>
  <c r="B78" i="5"/>
  <c r="B38" i="4"/>
  <c r="B35" i="4"/>
  <c r="B75" i="4"/>
  <c r="B68" i="5"/>
  <c r="B75" i="5"/>
  <c r="B79" i="4"/>
  <c r="B67" i="4"/>
  <c r="B72" i="5"/>
  <c r="B76" i="5"/>
  <c r="B66" i="4"/>
  <c r="B62" i="5"/>
  <c r="B68" i="4"/>
  <c r="B37" i="5"/>
  <c r="B66" i="5"/>
  <c r="B72" i="4"/>
  <c r="B63" i="4"/>
  <c r="B32" i="5"/>
  <c r="B64" i="5"/>
  <c r="B63" i="5"/>
  <c r="B33" i="5"/>
  <c r="B78" i="4"/>
  <c r="B35" i="5"/>
  <c r="B73" i="4"/>
  <c r="B51" i="5"/>
  <c r="B69" i="4"/>
  <c r="B74" i="5"/>
  <c r="B70" i="4"/>
  <c r="B36" i="5"/>
  <c r="B74" i="4"/>
  <c r="B38" i="5"/>
  <c r="B69" i="5"/>
  <c r="B70" i="5"/>
  <c r="B39" i="5"/>
  <c r="L28" i="7" l="1"/>
  <c r="A32" i="5"/>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33" i="4"/>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K21" i="29"/>
  <c r="L23" i="7"/>
  <c r="K23" i="7" s="1"/>
  <c r="K26" i="7"/>
  <c r="K26" i="4"/>
  <c r="L23" i="4"/>
  <c r="K23" i="4" s="1"/>
  <c r="C38" i="5"/>
  <c r="C36" i="5"/>
  <c r="C39" i="5"/>
  <c r="C35" i="5"/>
  <c r="C51" i="5"/>
  <c r="C33" i="5"/>
  <c r="C40" i="5"/>
  <c r="L23" i="5"/>
  <c r="K23" i="5" s="1"/>
  <c r="C51" i="4"/>
  <c r="C36" i="4"/>
  <c r="C38" i="4"/>
  <c r="C33" i="4"/>
  <c r="C40" i="4"/>
  <c r="C34" i="4"/>
  <c r="C35" i="4"/>
  <c r="K57" i="4" l="1"/>
  <c r="K56" i="4"/>
  <c r="N37" i="8"/>
  <c r="M35" i="8"/>
  <c r="N32" i="8"/>
  <c r="M32" i="8" s="1"/>
  <c r="M21" i="29"/>
  <c r="M26" i="5"/>
  <c r="L56" i="4" l="1"/>
  <c r="N28" i="7"/>
  <c r="M26" i="4"/>
  <c r="N23" i="4"/>
  <c r="M23" i="4" s="1"/>
  <c r="N23" i="7"/>
  <c r="M23" i="7" s="1"/>
  <c r="M26" i="7"/>
  <c r="Q56" i="5"/>
  <c r="R56" i="5" s="1"/>
  <c r="M57" i="5"/>
  <c r="N57" i="5" s="1"/>
  <c r="M56" i="5"/>
  <c r="N56" i="5" s="1"/>
  <c r="U57" i="5"/>
  <c r="V57" i="5" s="1"/>
  <c r="S57" i="5"/>
  <c r="T57" i="5" s="1"/>
  <c r="K56" i="5"/>
  <c r="K57" i="5"/>
  <c r="O56" i="5"/>
  <c r="P56" i="5" s="1"/>
  <c r="U56" i="5"/>
  <c r="V56" i="5" s="1"/>
  <c r="Q57" i="5"/>
  <c r="R57" i="5" s="1"/>
  <c r="S56" i="5"/>
  <c r="T56" i="5" s="1"/>
  <c r="N23" i="5"/>
  <c r="M23" i="5" s="1"/>
  <c r="O57" i="5"/>
  <c r="P57" i="5" s="1"/>
  <c r="M57" i="4"/>
  <c r="N57" i="4" s="1"/>
  <c r="O56" i="4"/>
  <c r="S56" i="4"/>
  <c r="M56" i="4"/>
  <c r="U56" i="4"/>
  <c r="Q57" i="4"/>
  <c r="R57" i="4" s="1"/>
  <c r="O57" i="4"/>
  <c r="P57" i="4" s="1"/>
  <c r="S57" i="4"/>
  <c r="T57" i="4" s="1"/>
  <c r="U57" i="4"/>
  <c r="V57" i="4" s="1"/>
  <c r="Q56" i="4"/>
  <c r="T56" i="4" l="1"/>
  <c r="T28" i="4" s="1"/>
  <c r="R56" i="4"/>
  <c r="R28" i="4" s="1"/>
  <c r="P56" i="4"/>
  <c r="P28" i="4" s="1"/>
  <c r="N56" i="4"/>
  <c r="N28" i="4" s="1"/>
  <c r="V56" i="4"/>
  <c r="V28" i="4" s="1"/>
  <c r="L57" i="5"/>
  <c r="L56" i="5"/>
  <c r="L57" i="4"/>
  <c r="L28" i="4" s="1"/>
  <c r="P37" i="8"/>
  <c r="T28" i="5"/>
  <c r="V28" i="5"/>
  <c r="R28" i="5"/>
  <c r="P28" i="5"/>
  <c r="N28" i="5"/>
  <c r="P23" i="4"/>
  <c r="O23" i="4" s="1"/>
  <c r="P32" i="8"/>
  <c r="O32" i="8" s="1"/>
  <c r="O35" i="8"/>
  <c r="O21" i="29"/>
  <c r="L28" i="5" l="1"/>
  <c r="P28" i="7"/>
  <c r="O26" i="4"/>
  <c r="P23" i="7"/>
  <c r="O23" i="7" s="1"/>
  <c r="O26" i="7"/>
  <c r="P23" i="5"/>
  <c r="O23" i="5" s="1"/>
  <c r="O26" i="5"/>
  <c r="R37" i="8" l="1"/>
  <c r="R32" i="8"/>
  <c r="Q32" i="8" s="1"/>
  <c r="Q35" i="8"/>
  <c r="Q21" i="29"/>
  <c r="R28" i="7" l="1"/>
  <c r="R23" i="4"/>
  <c r="Q23" i="4" s="1"/>
  <c r="Q26" i="4"/>
  <c r="R23" i="7"/>
  <c r="Q23" i="7" s="1"/>
  <c r="Q26" i="7"/>
  <c r="S21" i="29"/>
  <c r="Q26" i="5"/>
  <c r="R23" i="5"/>
  <c r="Q23" i="5" s="1"/>
  <c r="T37" i="8" l="1"/>
  <c r="S35" i="8"/>
  <c r="T32" i="8"/>
  <c r="S32" i="8" s="1"/>
  <c r="T28" i="7" l="1"/>
  <c r="T23" i="4"/>
  <c r="S23" i="4" s="1"/>
  <c r="S26" i="4"/>
  <c r="S26" i="7"/>
  <c r="T23" i="7"/>
  <c r="S23" i="7" s="1"/>
  <c r="T23" i="5"/>
  <c r="S23" i="5" s="1"/>
  <c r="S26" i="5"/>
  <c r="A29" i="35"/>
  <c r="V37" i="8" l="1"/>
  <c r="V32" i="8"/>
  <c r="U35" i="8"/>
  <c r="U21" i="29"/>
  <c r="J34" i="29"/>
  <c r="V23" i="5"/>
  <c r="C29" i="35" a="1"/>
  <c r="H29" i="35" a="1"/>
  <c r="H29" i="35" l="1"/>
  <c r="C29" i="35"/>
  <c r="V28" i="7"/>
  <c r="V23" i="4"/>
  <c r="U26" i="4"/>
  <c r="U26" i="7"/>
  <c r="V23" i="7"/>
  <c r="U32" i="8"/>
  <c r="I41" i="8" s="1"/>
  <c r="J44" i="29"/>
  <c r="J57" i="29"/>
  <c r="J45" i="29"/>
  <c r="J51" i="29"/>
  <c r="J52" i="29"/>
  <c r="J55" i="29"/>
  <c r="J48" i="29"/>
  <c r="J46" i="29"/>
  <c r="J53" i="29"/>
  <c r="J32" i="29"/>
  <c r="J42" i="29"/>
  <c r="J50" i="29"/>
  <c r="J54" i="29"/>
  <c r="J35" i="29"/>
  <c r="J56" i="29"/>
  <c r="J38" i="29"/>
  <c r="J47" i="29"/>
  <c r="J30" i="29"/>
  <c r="J33" i="29"/>
  <c r="J31" i="29"/>
  <c r="J27" i="29"/>
  <c r="J37" i="29"/>
  <c r="J40" i="29"/>
  <c r="J41" i="29"/>
  <c r="J43" i="29"/>
  <c r="J39" i="29"/>
  <c r="J36" i="29"/>
  <c r="J28" i="29"/>
  <c r="J29" i="29"/>
  <c r="J49" i="29"/>
  <c r="U26" i="5"/>
  <c r="U23" i="5"/>
  <c r="I71" i="5" s="1"/>
  <c r="U23" i="7" l="1"/>
  <c r="J32" i="7" s="1"/>
  <c r="I56" i="5"/>
  <c r="I57" i="5"/>
  <c r="U23" i="4"/>
  <c r="I57" i="4" s="1"/>
  <c r="J57" i="4" s="1"/>
  <c r="I75" i="5"/>
  <c r="I61" i="5"/>
  <c r="I43" i="8"/>
  <c r="I42" i="8"/>
  <c r="I63" i="5"/>
  <c r="I70" i="5"/>
  <c r="I79" i="5"/>
  <c r="I77" i="5"/>
  <c r="I65" i="5"/>
  <c r="I72" i="5"/>
  <c r="I69" i="5"/>
  <c r="I62" i="5"/>
  <c r="I73" i="5"/>
  <c r="I76" i="5"/>
  <c r="I78" i="5"/>
  <c r="I67" i="5"/>
  <c r="I74" i="5"/>
  <c r="I64" i="5"/>
  <c r="I68" i="5"/>
  <c r="I80" i="5"/>
  <c r="I66" i="5"/>
  <c r="J44" i="8"/>
  <c r="I44" i="5"/>
  <c r="J47" i="5"/>
  <c r="J49" i="5"/>
  <c r="I48" i="5"/>
  <c r="I42" i="5"/>
  <c r="J46" i="5"/>
  <c r="J43" i="5"/>
  <c r="J44" i="5"/>
  <c r="J45" i="5"/>
  <c r="J48" i="5"/>
  <c r="I41" i="5"/>
  <c r="J41" i="5"/>
  <c r="I45" i="5"/>
  <c r="I47" i="5"/>
  <c r="J50" i="5"/>
  <c r="J42" i="5"/>
  <c r="I43" i="5"/>
  <c r="I50" i="5"/>
  <c r="I46" i="5"/>
  <c r="I49" i="5"/>
  <c r="J33" i="5"/>
  <c r="I51" i="5"/>
  <c r="J51" i="5"/>
  <c r="I39" i="5"/>
  <c r="I40" i="5"/>
  <c r="I33" i="5"/>
  <c r="J23" i="29"/>
  <c r="F22" i="29" s="1"/>
  <c r="J34" i="5"/>
  <c r="J54" i="5"/>
  <c r="J37" i="5"/>
  <c r="I54" i="5"/>
  <c r="I37" i="5"/>
  <c r="J35" i="5"/>
  <c r="I34" i="5"/>
  <c r="J39" i="5"/>
  <c r="I36" i="5"/>
  <c r="J32" i="5"/>
  <c r="J40" i="5"/>
  <c r="I32" i="5"/>
  <c r="I35" i="5"/>
  <c r="J83" i="5"/>
  <c r="J36" i="5"/>
  <c r="I38" i="5"/>
  <c r="J38" i="5"/>
  <c r="I33" i="4" l="1"/>
  <c r="I33" i="7"/>
  <c r="I32" i="7"/>
  <c r="J37" i="7"/>
  <c r="J33" i="7"/>
  <c r="J37" i="4"/>
  <c r="J44" i="4"/>
  <c r="I61" i="4"/>
  <c r="I47" i="4"/>
  <c r="J45" i="4"/>
  <c r="I37" i="4"/>
  <c r="I45" i="4"/>
  <c r="I39" i="4"/>
  <c r="I35" i="4"/>
  <c r="I81" i="4"/>
  <c r="I68" i="4"/>
  <c r="I70" i="4"/>
  <c r="I77" i="4"/>
  <c r="I75" i="4"/>
  <c r="J32" i="4"/>
  <c r="J36" i="4"/>
  <c r="I36" i="7"/>
  <c r="J28" i="7" s="1"/>
  <c r="F27" i="7" s="1"/>
  <c r="J50" i="4"/>
  <c r="J43" i="4"/>
  <c r="I54" i="4"/>
  <c r="J41" i="4"/>
  <c r="I34" i="4"/>
  <c r="J34" i="4"/>
  <c r="J83" i="4"/>
  <c r="J46" i="4"/>
  <c r="I50" i="4"/>
  <c r="I38" i="4"/>
  <c r="I40" i="4"/>
  <c r="I42" i="4"/>
  <c r="J40" i="4"/>
  <c r="I48" i="4"/>
  <c r="J54" i="4"/>
  <c r="J39" i="4"/>
  <c r="I44" i="4"/>
  <c r="J57" i="5"/>
  <c r="I73" i="4"/>
  <c r="I74" i="4"/>
  <c r="I72" i="4"/>
  <c r="I63" i="4"/>
  <c r="I78" i="4"/>
  <c r="I79" i="4"/>
  <c r="I64" i="4"/>
  <c r="J33" i="4"/>
  <c r="I43" i="4"/>
  <c r="I67" i="4"/>
  <c r="J51" i="4"/>
  <c r="J47" i="4"/>
  <c r="I49" i="4"/>
  <c r="I69" i="4"/>
  <c r="I65" i="4"/>
  <c r="I62" i="4"/>
  <c r="I51" i="4"/>
  <c r="J38" i="4"/>
  <c r="I32" i="4"/>
  <c r="J42" i="4"/>
  <c r="J49" i="4"/>
  <c r="I80" i="4"/>
  <c r="J35" i="4"/>
  <c r="J48" i="4"/>
  <c r="I46" i="4"/>
  <c r="I66" i="4"/>
  <c r="I76" i="4"/>
  <c r="I36" i="4"/>
  <c r="I41" i="4"/>
  <c r="I71" i="4"/>
  <c r="I56" i="4"/>
  <c r="J56" i="4" s="1"/>
  <c r="J37" i="8"/>
  <c r="I82" i="5"/>
  <c r="I53" i="5"/>
  <c r="J53" i="5"/>
  <c r="F26" i="4"/>
  <c r="J53" i="4" l="1"/>
  <c r="I82" i="4"/>
  <c r="I53" i="4"/>
  <c r="J56" i="5"/>
  <c r="J28" i="5" s="1"/>
  <c r="J28" i="4" l="1"/>
  <c r="F27" i="4" s="1"/>
  <c r="F27" i="5"/>
  <c r="R23" i="28"/>
  <c r="P23" i="28"/>
  <c r="N23" i="28"/>
  <c r="L23" i="28"/>
  <c r="K20" i="28"/>
  <c r="L20" i="28" s="1"/>
  <c r="M20" i="28" s="1"/>
  <c r="N20" i="28" s="1"/>
  <c r="O20" i="28" s="1"/>
  <c r="P20" i="28" s="1"/>
  <c r="Q20" i="28" s="1"/>
  <c r="R20" i="28" s="1"/>
  <c r="S20" i="28" s="1"/>
  <c r="T20" i="28" s="1"/>
  <c r="U20" i="28" s="1"/>
  <c r="V20" i="28" s="1"/>
  <c r="K25" i="3"/>
  <c r="B33" i="3"/>
  <c r="B35" i="3"/>
  <c r="B46" i="3"/>
  <c r="B42" i="3"/>
  <c r="B51" i="3"/>
  <c r="B34" i="3"/>
  <c r="B32" i="3"/>
  <c r="L25" i="3" l="1"/>
  <c r="A32" i="3"/>
  <c r="B47" i="3"/>
  <c r="B43" i="3"/>
  <c r="B40" i="3"/>
  <c r="B44" i="3"/>
  <c r="B38" i="3"/>
  <c r="B37" i="3"/>
  <c r="B45" i="3"/>
  <c r="B41" i="3"/>
  <c r="B49" i="3"/>
  <c r="B39" i="3"/>
  <c r="B50" i="3"/>
  <c r="B36" i="3"/>
  <c r="B48" i="3"/>
  <c r="M25" i="3" l="1"/>
  <c r="A33" i="3"/>
  <c r="K21" i="28"/>
  <c r="N25" i="3" l="1"/>
  <c r="A34" i="3"/>
  <c r="K26" i="3"/>
  <c r="O25" i="3" l="1"/>
  <c r="A35" i="3"/>
  <c r="M21" i="28"/>
  <c r="P25" i="3" l="1"/>
  <c r="A36" i="3"/>
  <c r="G56" i="3"/>
  <c r="Q25" i="3" l="1"/>
  <c r="A37" i="3"/>
  <c r="O21" i="28"/>
  <c r="M56" i="3"/>
  <c r="N56" i="3" s="1"/>
  <c r="M57" i="3"/>
  <c r="N57" i="3" s="1"/>
  <c r="O56" i="3"/>
  <c r="P56" i="3" s="1"/>
  <c r="Q56" i="3"/>
  <c r="R56" i="3" s="1"/>
  <c r="L56" i="3"/>
  <c r="K57" i="3"/>
  <c r="L57" i="3" s="1"/>
  <c r="U57" i="3"/>
  <c r="V57" i="3" s="1"/>
  <c r="O57" i="3"/>
  <c r="P57" i="3" s="1"/>
  <c r="Q57" i="3"/>
  <c r="R57" i="3" s="1"/>
  <c r="S56" i="3"/>
  <c r="T56" i="3" s="1"/>
  <c r="S57" i="3"/>
  <c r="T57" i="3" s="1"/>
  <c r="U56" i="3"/>
  <c r="V56" i="3" s="1"/>
  <c r="R28" i="3" l="1"/>
  <c r="V28" i="3"/>
  <c r="T28" i="3"/>
  <c r="P28" i="3"/>
  <c r="N28" i="3"/>
  <c r="L28" i="3"/>
  <c r="R25" i="3"/>
  <c r="A38" i="3"/>
  <c r="L23" i="3"/>
  <c r="K23" i="3" s="1"/>
  <c r="S25" i="3" l="1"/>
  <c r="A39" i="3"/>
  <c r="M26" i="3"/>
  <c r="S21" i="28"/>
  <c r="Q21" i="28"/>
  <c r="N23" i="3"/>
  <c r="M23" i="3" s="1"/>
  <c r="T25" i="3" l="1"/>
  <c r="A40" i="3"/>
  <c r="U25" i="3" l="1"/>
  <c r="A41" i="3"/>
  <c r="O26" i="3"/>
  <c r="P23" i="3"/>
  <c r="O23" i="3" s="1"/>
  <c r="V25" i="3" l="1"/>
  <c r="A42" i="3"/>
  <c r="U21" i="28"/>
  <c r="J48" i="28"/>
  <c r="J36" i="28"/>
  <c r="J33" i="28"/>
  <c r="J50" i="28"/>
  <c r="J51" i="28"/>
  <c r="J41" i="28"/>
  <c r="J35" i="28"/>
  <c r="J55" i="28"/>
  <c r="J29" i="28"/>
  <c r="J30" i="28"/>
  <c r="J31" i="28"/>
  <c r="J46" i="28"/>
  <c r="J39" i="28"/>
  <c r="J42" i="28"/>
  <c r="J53" i="28"/>
  <c r="J45" i="28"/>
  <c r="J44" i="28"/>
  <c r="J28" i="28"/>
  <c r="J43" i="28"/>
  <c r="J40" i="28"/>
  <c r="J54" i="28"/>
  <c r="J34" i="28"/>
  <c r="J32" i="28"/>
  <c r="J56" i="28"/>
  <c r="J27" i="28"/>
  <c r="J37" i="28"/>
  <c r="J57" i="28"/>
  <c r="J49" i="28"/>
  <c r="J52" i="28"/>
  <c r="J47" i="28"/>
  <c r="J38" i="28"/>
  <c r="J24" i="35" a="1"/>
  <c r="J24" i="35" l="1"/>
  <c r="A43" i="3"/>
  <c r="J23" i="28"/>
  <c r="F22" i="28" s="1"/>
  <c r="Q26" i="3"/>
  <c r="R23" i="3"/>
  <c r="Q23" i="3" s="1"/>
  <c r="A44" i="3" l="1"/>
  <c r="S26" i="3"/>
  <c r="T23" i="3"/>
  <c r="S23" i="3" s="1"/>
  <c r="A45" i="3" l="1"/>
  <c r="U26" i="3"/>
  <c r="A46" i="3" l="1"/>
  <c r="V23" i="3"/>
  <c r="A47" i="3" l="1"/>
  <c r="U23" i="3"/>
  <c r="I71" i="3" s="1"/>
  <c r="I56" i="3" l="1"/>
  <c r="I57" i="3"/>
  <c r="I81" i="3"/>
  <c r="I70" i="3"/>
  <c r="I78" i="3"/>
  <c r="I76" i="3"/>
  <c r="I75" i="3"/>
  <c r="I77" i="3"/>
  <c r="I63" i="3"/>
  <c r="I64" i="3"/>
  <c r="I74" i="3"/>
  <c r="I67" i="3"/>
  <c r="J32" i="3"/>
  <c r="I66" i="3"/>
  <c r="I65" i="3"/>
  <c r="I79" i="3"/>
  <c r="I72" i="3"/>
  <c r="I62" i="3"/>
  <c r="I69" i="3"/>
  <c r="I73" i="3"/>
  <c r="I68" i="3"/>
  <c r="I80" i="3"/>
  <c r="I83" i="3"/>
  <c r="J49" i="3"/>
  <c r="I61" i="3"/>
  <c r="A48" i="3"/>
  <c r="J46" i="3"/>
  <c r="J50" i="3"/>
  <c r="I42" i="3"/>
  <c r="I47" i="3"/>
  <c r="I45" i="3"/>
  <c r="J45" i="3"/>
  <c r="I44" i="3"/>
  <c r="I41" i="3"/>
  <c r="I49" i="3"/>
  <c r="J43" i="3"/>
  <c r="I46" i="3"/>
  <c r="J47" i="3"/>
  <c r="J42" i="3"/>
  <c r="J48" i="3"/>
  <c r="I50" i="3"/>
  <c r="J41" i="3"/>
  <c r="I43" i="3"/>
  <c r="I48" i="3"/>
  <c r="J44" i="3"/>
  <c r="J54" i="3"/>
  <c r="I35" i="3"/>
  <c r="I36" i="3"/>
  <c r="J40" i="3"/>
  <c r="I54" i="3"/>
  <c r="J33" i="3"/>
  <c r="J38" i="3"/>
  <c r="I32" i="3"/>
  <c r="I33" i="3"/>
  <c r="I40" i="3"/>
  <c r="J35" i="3"/>
  <c r="J39" i="3"/>
  <c r="I34" i="3"/>
  <c r="I39" i="3"/>
  <c r="J34" i="3"/>
  <c r="J51" i="3"/>
  <c r="J36" i="3"/>
  <c r="I38" i="3"/>
  <c r="I37" i="3"/>
  <c r="J37" i="3"/>
  <c r="I51" i="3"/>
  <c r="I82" i="3" l="1"/>
  <c r="I53" i="3"/>
  <c r="J53" i="3"/>
  <c r="A49" i="3"/>
  <c r="F26" i="3"/>
  <c r="J56" i="3"/>
  <c r="A50" i="3" l="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J57" i="3"/>
  <c r="J28" i="3" s="1"/>
  <c r="H27" i="35" a="1"/>
  <c r="H27" i="35" l="1"/>
  <c r="F27" i="3"/>
  <c r="A82" i="35"/>
  <c r="A62" i="35"/>
  <c r="A35" i="35"/>
  <c r="A61" i="35"/>
  <c r="A43" i="35"/>
  <c r="A74" i="35"/>
  <c r="A70" i="35"/>
  <c r="A55" i="35"/>
  <c r="A66" i="35"/>
  <c r="A63" i="35"/>
  <c r="A50" i="35"/>
  <c r="A69" i="35"/>
  <c r="A37" i="35"/>
  <c r="A44" i="35"/>
  <c r="A39" i="35"/>
  <c r="A57" i="35"/>
  <c r="A49" i="35"/>
  <c r="A80" i="35"/>
  <c r="A45" i="35"/>
  <c r="A58" i="35"/>
  <c r="A34" i="35"/>
  <c r="A71" i="35"/>
  <c r="A59" i="35"/>
  <c r="A77" i="35"/>
  <c r="A81" i="35"/>
  <c r="A53" i="35"/>
  <c r="A52" i="35"/>
  <c r="A56" i="35"/>
  <c r="A67" i="35"/>
  <c r="A51" i="35"/>
  <c r="A72" i="35"/>
  <c r="A46" i="35"/>
  <c r="A47" i="35"/>
  <c r="A60" i="35"/>
  <c r="A64" i="35"/>
  <c r="A36" i="35"/>
  <c r="A40" i="35"/>
  <c r="A65" i="35"/>
  <c r="A68" i="35"/>
  <c r="A33" i="35"/>
  <c r="A30" i="35"/>
  <c r="A38" i="35"/>
  <c r="A79" i="35"/>
  <c r="A42" i="35"/>
  <c r="A76" i="35"/>
  <c r="A78" i="35"/>
  <c r="A73" i="35"/>
  <c r="A54" i="35"/>
  <c r="A32" i="35"/>
  <c r="A75" i="35"/>
  <c r="A48" i="35"/>
  <c r="A31" i="35"/>
  <c r="A41" i="35"/>
  <c r="J25" i="35" l="1"/>
  <c r="N25" i="35"/>
  <c r="N6" i="35" s="1"/>
  <c r="O6" i="35" s="1"/>
  <c r="T25" i="35"/>
  <c r="T6" i="35" s="1"/>
  <c r="U6" i="35" s="1"/>
  <c r="P25" i="35"/>
  <c r="P6" i="35" s="1"/>
  <c r="Q6" i="35" s="1"/>
  <c r="R25" i="35"/>
  <c r="R6" i="35" s="1"/>
  <c r="S6" i="35" s="1"/>
  <c r="L25" i="35"/>
  <c r="L6" i="35" s="1"/>
  <c r="M6" i="35" s="1"/>
  <c r="C54" i="35" a="1"/>
  <c r="C31" i="35" a="1"/>
  <c r="H66" i="35" a="1"/>
  <c r="H71" i="35" a="1"/>
  <c r="C73" i="35" a="1"/>
  <c r="C80" i="35" a="1"/>
  <c r="C67" i="35" a="1"/>
  <c r="H77" i="35" a="1"/>
  <c r="H35" i="35" a="1"/>
  <c r="C36" i="35" a="1"/>
  <c r="H36" i="35" a="1"/>
  <c r="H41" i="35" a="1"/>
  <c r="C47" i="35" a="1"/>
  <c r="H42" i="35" a="1"/>
  <c r="H78" i="35" a="1"/>
  <c r="C75" i="35" a="1"/>
  <c r="C43" i="35" a="1"/>
  <c r="C30" i="35" a="1"/>
  <c r="C59" i="35" a="1"/>
  <c r="C76" i="35" a="1"/>
  <c r="H73" i="35" a="1"/>
  <c r="C58" i="35" a="1"/>
  <c r="C68" i="35" a="1"/>
  <c r="C79" i="35" a="1"/>
  <c r="H62" i="35" a="1"/>
  <c r="C82" i="35" a="1"/>
  <c r="H64" i="35" a="1"/>
  <c r="H37" i="35" a="1"/>
  <c r="H49" i="35" a="1"/>
  <c r="H56" i="35" a="1"/>
  <c r="C61" i="35" a="1"/>
  <c r="H67" i="35" a="1"/>
  <c r="H34" i="35" a="1"/>
  <c r="H61" i="35" a="1"/>
  <c r="H65" i="35" a="1"/>
  <c r="H33" i="35" a="1"/>
  <c r="C49" i="35" a="1"/>
  <c r="H45" i="35" a="1"/>
  <c r="H39" i="35" a="1"/>
  <c r="C52" i="35" a="1"/>
  <c r="C62" i="35" a="1"/>
  <c r="C63" i="35" a="1"/>
  <c r="C53" i="35" a="1"/>
  <c r="C55" i="35" a="1"/>
  <c r="H43" i="35" a="1"/>
  <c r="H38" i="35" a="1"/>
  <c r="C33" i="35" a="1"/>
  <c r="C66" i="35" a="1"/>
  <c r="H30" i="35" a="1"/>
  <c r="H57" i="35" a="1"/>
  <c r="C41" i="35" a="1"/>
  <c r="C37" i="35" a="1"/>
  <c r="H82" i="35" a="1"/>
  <c r="C35" i="35" a="1"/>
  <c r="H79" i="35" a="1"/>
  <c r="C60" i="35" a="1"/>
  <c r="H48" i="35" a="1"/>
  <c r="H59" i="35" a="1"/>
  <c r="H75" i="35" a="1"/>
  <c r="H74" i="35" a="1"/>
  <c r="C81" i="35" a="1"/>
  <c r="H63" i="35" a="1"/>
  <c r="C64" i="35" a="1"/>
  <c r="C77" i="35" a="1"/>
  <c r="H80" i="35" a="1"/>
  <c r="C46" i="35" a="1"/>
  <c r="H50" i="35" a="1"/>
  <c r="C74" i="35" a="1"/>
  <c r="C39" i="35" a="1"/>
  <c r="H58" i="35" a="1"/>
  <c r="H51" i="35" a="1"/>
  <c r="C71" i="35" a="1"/>
  <c r="C40" i="35" a="1"/>
  <c r="H55" i="35" a="1"/>
  <c r="H53" i="35" a="1"/>
  <c r="H60" i="35" a="1"/>
  <c r="C38" i="35" a="1"/>
  <c r="H68" i="35" a="1"/>
  <c r="C70" i="35" a="1"/>
  <c r="C65" i="35" a="1"/>
  <c r="C50" i="35" a="1"/>
  <c r="H69" i="35" a="1"/>
  <c r="C78" i="35" a="1"/>
  <c r="H32" i="35" a="1"/>
  <c r="H54" i="35" a="1"/>
  <c r="C57" i="35" a="1"/>
  <c r="C51" i="35" a="1"/>
  <c r="H31" i="35" a="1"/>
  <c r="H81" i="35" a="1"/>
  <c r="C69" i="35" a="1"/>
  <c r="C42" i="35" a="1"/>
  <c r="H72" i="35" a="1"/>
  <c r="H46" i="35" a="1"/>
  <c r="C32" i="35" a="1"/>
  <c r="C44" i="35" a="1"/>
  <c r="H44" i="35" a="1"/>
  <c r="H40" i="35" a="1"/>
  <c r="C72" i="35" a="1"/>
  <c r="C34" i="35" a="1"/>
  <c r="C48" i="35" a="1"/>
  <c r="C56" i="35" a="1"/>
  <c r="H70" i="35" a="1"/>
  <c r="H47" i="35" a="1"/>
  <c r="H76" i="35" a="1"/>
  <c r="C45" i="35" a="1"/>
  <c r="H52" i="35" a="1"/>
  <c r="H36" i="35" l="1"/>
  <c r="H32" i="35"/>
  <c r="H30" i="35"/>
  <c r="H40" i="35"/>
  <c r="H38" i="35"/>
  <c r="H42" i="35"/>
  <c r="H60" i="35"/>
  <c r="H39" i="35"/>
  <c r="H64" i="35"/>
  <c r="H54" i="35"/>
  <c r="H59" i="35"/>
  <c r="H35" i="35"/>
  <c r="H63" i="35"/>
  <c r="H37" i="35"/>
  <c r="H55" i="35"/>
  <c r="H52" i="35"/>
  <c r="H53" i="35"/>
  <c r="H78" i="35"/>
  <c r="H58" i="35"/>
  <c r="H48" i="35"/>
  <c r="H77" i="35"/>
  <c r="H57" i="35"/>
  <c r="H67" i="35"/>
  <c r="H49" i="35"/>
  <c r="H82" i="35"/>
  <c r="H47" i="35"/>
  <c r="H69" i="35"/>
  <c r="H70" i="35"/>
  <c r="H62" i="35"/>
  <c r="H75" i="35"/>
  <c r="H34" i="35"/>
  <c r="H44" i="35"/>
  <c r="H51" i="35"/>
  <c r="H76" i="35"/>
  <c r="H33" i="35"/>
  <c r="H61" i="35"/>
  <c r="H41" i="35"/>
  <c r="H74" i="35"/>
  <c r="H66" i="35"/>
  <c r="H56" i="35"/>
  <c r="H71" i="35"/>
  <c r="H45" i="35"/>
  <c r="H80" i="35"/>
  <c r="H43" i="35"/>
  <c r="H79" i="35"/>
  <c r="H72" i="35"/>
  <c r="H81" i="35"/>
  <c r="H46" i="35"/>
  <c r="H73" i="35"/>
  <c r="H50" i="35"/>
  <c r="H65" i="35"/>
  <c r="H68" i="35"/>
  <c r="H31" i="35"/>
  <c r="C47" i="35"/>
  <c r="C48" i="35"/>
  <c r="C35" i="35"/>
  <c r="C46" i="35"/>
  <c r="C36" i="35"/>
  <c r="C44" i="35"/>
  <c r="C39" i="35"/>
  <c r="C42" i="35"/>
  <c r="C41" i="35"/>
  <c r="C31" i="35"/>
  <c r="C30" i="35"/>
  <c r="C32" i="35"/>
  <c r="C40" i="35"/>
  <c r="C33" i="35"/>
  <c r="C43" i="35"/>
  <c r="C38" i="35"/>
  <c r="C45" i="35"/>
  <c r="C37" i="35"/>
  <c r="C34" i="35"/>
  <c r="C62" i="35"/>
  <c r="C69" i="35"/>
  <c r="C61" i="35"/>
  <c r="C82" i="35"/>
  <c r="C60" i="35"/>
  <c r="C56" i="35"/>
  <c r="C52" i="35"/>
  <c r="C81" i="35"/>
  <c r="C59" i="35"/>
  <c r="C77" i="35"/>
  <c r="C58" i="35"/>
  <c r="C76" i="35"/>
  <c r="C67" i="35"/>
  <c r="C54" i="35"/>
  <c r="C75" i="35"/>
  <c r="C63" i="35"/>
  <c r="C79" i="35"/>
  <c r="C64" i="35"/>
  <c r="C57" i="35"/>
  <c r="C65" i="35"/>
  <c r="C73" i="35"/>
  <c r="C49" i="35"/>
  <c r="C72" i="35"/>
  <c r="C80" i="35"/>
  <c r="C71" i="35"/>
  <c r="C66" i="35"/>
  <c r="C68" i="35"/>
  <c r="C70" i="35"/>
  <c r="C74" i="35"/>
  <c r="C51" i="35"/>
  <c r="C53" i="35"/>
  <c r="C50" i="35"/>
  <c r="C78" i="35"/>
  <c r="C55" i="35"/>
  <c r="F2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<sst xmlns="http://schemas.openxmlformats.org/spreadsheetml/2006/main" count="2554" uniqueCount="272">
  <si>
    <t>Institution</t>
  </si>
  <si>
    <t>Semper Ardens Advance</t>
  </si>
  <si>
    <t>Semper Ardens Accomplish</t>
  </si>
  <si>
    <t>Semper Ardens Accelerate</t>
  </si>
  <si>
    <t>Host institution of applicant/PI:</t>
  </si>
  <si>
    <t>Project duration:</t>
  </si>
  <si>
    <t>Copenhagen Business School</t>
  </si>
  <si>
    <t>IT University of Copenhagen</t>
  </si>
  <si>
    <t>Roskilde University</t>
  </si>
  <si>
    <t>Technical University of Denmark</t>
  </si>
  <si>
    <t>University of Copenhagen</t>
  </si>
  <si>
    <t>University of Southern Denmark</t>
  </si>
  <si>
    <t>Aalborg University</t>
  </si>
  <si>
    <t>Aarhus University</t>
  </si>
  <si>
    <t>TOTAL</t>
  </si>
  <si>
    <t>Total amount applied for</t>
  </si>
  <si>
    <t>Project supplement</t>
  </si>
  <si>
    <t>Wet project supplement</t>
  </si>
  <si>
    <t>Dry project supplement</t>
  </si>
  <si>
    <t>per VIP-FTE</t>
  </si>
  <si>
    <t>Postdoc</t>
  </si>
  <si>
    <t>Select scientific area</t>
  </si>
  <si>
    <t>Natural Sciences</t>
  </si>
  <si>
    <t>Humanities</t>
  </si>
  <si>
    <t>Social Sciences</t>
  </si>
  <si>
    <t>Write name or leave blank</t>
  </si>
  <si>
    <t>Select operational cost</t>
  </si>
  <si>
    <t>Number of months the given budget year</t>
  </si>
  <si>
    <t>FTE</t>
  </si>
  <si>
    <t>Costs</t>
  </si>
  <si>
    <t>Total FTE</t>
  </si>
  <si>
    <t>Total Costs</t>
  </si>
  <si>
    <t>Budget dates (yearly start date - yearly end date)</t>
  </si>
  <si>
    <t>Carlsberg Mindelegat</t>
  </si>
  <si>
    <t>Consumables</t>
  </si>
  <si>
    <t>Travel, conference and similar</t>
  </si>
  <si>
    <t>Tuition fee for PhD student</t>
  </si>
  <si>
    <t>Grant type</t>
  </si>
  <si>
    <t>Justification of budget items</t>
  </si>
  <si>
    <t>Project information</t>
  </si>
  <si>
    <t>Budget</t>
  </si>
  <si>
    <t>Select grant type</t>
  </si>
  <si>
    <t>DKUNI institutions</t>
  </si>
  <si>
    <t>Kr. per VIP-FTE</t>
  </si>
  <si>
    <t>Link to grant specific lists</t>
  </si>
  <si>
    <t>.</t>
  </si>
  <si>
    <t>Guide</t>
  </si>
  <si>
    <r>
      <t xml:space="preserve">For detailed application guidelines and requirements, please visit </t>
    </r>
    <r>
      <rPr>
        <b/>
        <sz val="12"/>
        <color rgb="FF00BB50"/>
        <rFont val="Calibri"/>
        <family val="2"/>
        <scheme val="minor"/>
      </rPr>
      <t>Carlsbergfondet.dk</t>
    </r>
    <r>
      <rPr>
        <sz val="12"/>
        <rFont val="Calibri"/>
        <family val="2"/>
        <scheme val="minor"/>
      </rPr>
      <t>.</t>
    </r>
  </si>
  <si>
    <t>Introduction</t>
  </si>
  <si>
    <t xml:space="preserve">This budget template is designed to support you in preparing the budget section of your funding application to the Carlsberg Foundation. 
Please note that it is one of several required documents to be submitted via CF-Grant, the Carlsberg Foundation's application system. </t>
  </si>
  <si>
    <t>Getting started</t>
  </si>
  <si>
    <t>How to create a PDF file of the finalized budget</t>
  </si>
  <si>
    <t>Subject</t>
  </si>
  <si>
    <t>User guides</t>
  </si>
  <si>
    <t xml:space="preserve">When at the budget template, start by entering project information such as applicant name, host institution, project dates etc. </t>
  </si>
  <si>
    <t>Then, proceed to the budget section below and follow the template instructions provided.</t>
  </si>
  <si>
    <t>1. Select the grant type you intend to apply for from the drop-down menu below.</t>
  </si>
  <si>
    <t>2. Click the link below to access the budget template that corresponds to the selected grant type.</t>
  </si>
  <si>
    <t>Select from the drop-down menu below to access various user guides, including creating a PDF of the budget, adding extra budget lines, and more.</t>
  </si>
  <si>
    <t>Select guide</t>
  </si>
  <si>
    <t xml:space="preserve"> </t>
  </si>
  <si>
    <t>Salary Costs</t>
  </si>
  <si>
    <t>Wet/dry</t>
  </si>
  <si>
    <t>Wet</t>
  </si>
  <si>
    <t>Dry</t>
  </si>
  <si>
    <t>Operational Costs</t>
  </si>
  <si>
    <t>No</t>
  </si>
  <si>
    <t>Yes</t>
  </si>
  <si>
    <t>DKUNI Scientific Area</t>
  </si>
  <si>
    <t>Salary</t>
  </si>
  <si>
    <t>How to calculate FTE?</t>
  </si>
  <si>
    <t>Select title</t>
  </si>
  <si>
    <t>Min budget (DKK)</t>
  </si>
  <si>
    <t>Max budget (DKK)</t>
  </si>
  <si>
    <t>Max years</t>
  </si>
  <si>
    <t>Select institution</t>
  </si>
  <si>
    <t>In the rows below, select title, enter name (or leave blank), select institution, and select scientific area if asked for</t>
  </si>
  <si>
    <t>FTE stands for Full-Time Equivalent, representing the workload of a full-time employee, meaning 1 FTE is equal to 1,924 work hours per year (37 hours per week). 
For part-time employees, FTE is proportionally calculated. For example, half-time work is 0.5 FTE, one day a week is (1/5) = 0.2 FTE, and 10 hours a week is (10/37) = 0.3 FTE (rounded to one decimal place).
Please note that FTE calculations should be adjusted for budget periods shorter than a year. For example, an employee working full-time for 6 months would have an FTE of 0.5.
Please ask your local research supporter if you have any further questions regarding FTE.</t>
  </si>
  <si>
    <t>Other Danish research institution</t>
  </si>
  <si>
    <t>Monograph Fellowship</t>
  </si>
  <si>
    <t>Internationalisation Fellowship</t>
  </si>
  <si>
    <t>Reintegration Fellowship</t>
  </si>
  <si>
    <t>Conferences</t>
  </si>
  <si>
    <t>Publication</t>
  </si>
  <si>
    <t>Science Communication</t>
  </si>
  <si>
    <t>Postdoctoral Fellowship Rome</t>
  </si>
  <si>
    <t>Postdoctoral Fellowship Athens</t>
  </si>
  <si>
    <t>Field Trips &lt; 100K</t>
  </si>
  <si>
    <t>Field Trips &gt; 100K</t>
  </si>
  <si>
    <t>Use the above drop-down menu to access various guides.</t>
  </si>
  <si>
    <t>Enter FTE and cost p.a. for the given budget item</t>
  </si>
  <si>
    <t>Enter cost p.a. for the given budget item</t>
  </si>
  <si>
    <t>Grant type applied for</t>
  </si>
  <si>
    <t>No.</t>
  </si>
  <si>
    <t>Hidden codes:</t>
  </si>
  <si>
    <t>Enter budget item here or leave blank</t>
  </si>
  <si>
    <t>-</t>
  </si>
  <si>
    <t>In the rows below, enter each budget item</t>
  </si>
  <si>
    <t>Budget period (yearly start date - yearly end date)</t>
  </si>
  <si>
    <t>Operational cost per year</t>
  </si>
  <si>
    <t>Project Supplement</t>
  </si>
  <si>
    <t>Select location</t>
  </si>
  <si>
    <t>Travelling situation</t>
  </si>
  <si>
    <t>Select travelling situation</t>
  </si>
  <si>
    <t>Travelling without partner</t>
  </si>
  <si>
    <t>Travelling with partner</t>
  </si>
  <si>
    <t>In the row below, select your travelling situation. Note that an additional cost will be added to the budget for particulary expensive locations.</t>
  </si>
  <si>
    <t>In the row below, enter salary cost</t>
  </si>
  <si>
    <t>The operational cost is automatically added based on a fixed rate</t>
  </si>
  <si>
    <t>Operational cost (fixed rate)</t>
  </si>
  <si>
    <t>Access to databases</t>
  </si>
  <si>
    <t>Research assistant</t>
  </si>
  <si>
    <t>Expensive locations</t>
  </si>
  <si>
    <t>Additional costs per year</t>
  </si>
  <si>
    <t>Transport</t>
  </si>
  <si>
    <t>Accommodation</t>
  </si>
  <si>
    <t>Conference facility rental</t>
  </si>
  <si>
    <t>Salary for virtual conference support</t>
  </si>
  <si>
    <t>Other travel expenses (excl. per diem)</t>
  </si>
  <si>
    <t>Enter publication-related expense</t>
  </si>
  <si>
    <t>Specify the cost</t>
  </si>
  <si>
    <t>In the rows below, select operational cost for each budget item and specify it in the following cell</t>
  </si>
  <si>
    <t>In the rows below, select operational cost for each budget item and specify in the following cell</t>
  </si>
  <si>
    <t>Student assistance</t>
  </si>
  <si>
    <t>Type text in the rows below and move to the next line when the current line is filled</t>
  </si>
  <si>
    <t>Equipment</t>
  </si>
  <si>
    <t>Other expenses related to conferences</t>
  </si>
  <si>
    <t>Institution, if relevant</t>
  </si>
  <si>
    <t>Write institution or leave blank</t>
  </si>
  <si>
    <t>Name of applicant/PI:</t>
  </si>
  <si>
    <t>The Danish Institute at Athens</t>
  </si>
  <si>
    <t>In the row below, select title</t>
  </si>
  <si>
    <t>Associate professor</t>
  </si>
  <si>
    <t>Senior researcher</t>
  </si>
  <si>
    <t>Professor</t>
  </si>
  <si>
    <t>Second international location:</t>
  </si>
  <si>
    <t>Add second international location?</t>
  </si>
  <si>
    <t>(First) international location:</t>
  </si>
  <si>
    <t>What is a project supplement?</t>
  </si>
  <si>
    <t>A project supplement is additional funding provided by foundations to cover overhead costs for administrative researcher support, research infrastructure and IT infrastructure. It's allocated automatically based on the project-employed full-time equivalents of the individual project.
There are two distinct rates for the project supplement: one for humanities and social sciences (dry research) and another for natural, health, and technical sciences (wet research). This reflects the higher infrastructure costs associated with laboratory-based research.
 Read more about the project supplement at dkuni.dk.</t>
  </si>
  <si>
    <t>The project supplement is allocated based on the project-employed full-time equivalents of the project, with the rate contingent upon the scientific area in which the affiliated academic staff work. 
One rate is assigned for dry research areas (humanities and social sciences), while another rate is assigned to wet research areas (natural, health, and technical sciences). Read more about the project supplement at dkuni.dk.</t>
  </si>
  <si>
    <t>When and why is it necessary to specify the scientic area under salary costs?</t>
  </si>
  <si>
    <t>Operational cost per month</t>
  </si>
  <si>
    <t>Website design (virtual conferences)</t>
  </si>
  <si>
    <t>Technical support (virtual conference)</t>
  </si>
  <si>
    <t>Begin by selecting your grant type in Step 1. Next, follow the generated link in step 2 to access the appropriate budget template</t>
  </si>
  <si>
    <t>PhD</t>
  </si>
  <si>
    <t>Project coordinator</t>
  </si>
  <si>
    <t>Brussels, Belgium</t>
  </si>
  <si>
    <t>Bern, Switzerland</t>
  </si>
  <si>
    <t>Cambridge, United Kingdom</t>
  </si>
  <si>
    <t>Dublin, Ireland</t>
  </si>
  <si>
    <t>Génève, Switzerland</t>
  </si>
  <si>
    <t>London, United Kingdom</t>
  </si>
  <si>
    <t>Luxembourg, Luxembourg</t>
  </si>
  <si>
    <t>Oslo, Norway</t>
  </si>
  <si>
    <t>Oxford, United Kingdom</t>
  </si>
  <si>
    <t>Reykjavik, Iceland</t>
  </si>
  <si>
    <t>Stavanger, Norway</t>
  </si>
  <si>
    <t>Stockholm, Sweden</t>
  </si>
  <si>
    <t>Uppsala, Sweden</t>
  </si>
  <si>
    <t>Zürich, Switzerland</t>
  </si>
  <si>
    <t>Beijing, China</t>
  </si>
  <si>
    <t>Boston, USA</t>
  </si>
  <si>
    <t>Los Angeles, USA</t>
  </si>
  <si>
    <t>Montreal, Canada</t>
  </si>
  <si>
    <t>New Haven, USA</t>
  </si>
  <si>
    <t>New York City, USA</t>
  </si>
  <si>
    <t>San Francisco, USA</t>
  </si>
  <si>
    <t>Shanghai, China</t>
  </si>
  <si>
    <t>Sydney, Australia</t>
  </si>
  <si>
    <t>Tel-Aviv, Israel</t>
  </si>
  <si>
    <t>Tokyo, Japan</t>
  </si>
  <si>
    <t>Toronto, Canada</t>
  </si>
  <si>
    <t>Washington D.C., USA</t>
  </si>
  <si>
    <t>Additional costs</t>
  </si>
  <si>
    <t>Include additional special operating expenses</t>
  </si>
  <si>
    <t>When the budget is finalized, click the top-right button in the budget sheet to access the output sheet and print to PDF.</t>
  </si>
  <si>
    <t>Project supplement (automatically calculated)</t>
  </si>
  <si>
    <t>Project start date (dd-mm-yyyy):</t>
  </si>
  <si>
    <t>Project end date (dd-mm-yyyy):</t>
  </si>
  <si>
    <t>In Project Nexus, we explore the convergence of AI and biotechnology, envisioning a future where neural implants enhance cognitive abilities. Through interdisciplinary collaboration, we aim to develop</t>
  </si>
  <si>
    <t>innovative solutions for seamless integration of these technologies, revolutionizing human-machine interaction.</t>
  </si>
  <si>
    <t>Field or Stay &lt; 100K</t>
  </si>
  <si>
    <t>Field or Stay &gt; 100K</t>
  </si>
  <si>
    <t>Conference catering (excl. conference dinner)</t>
  </si>
  <si>
    <t>Technical infrastructure rental (virtual conferences)</t>
  </si>
  <si>
    <t>Singapore</t>
  </si>
  <si>
    <t>Other location</t>
  </si>
  <si>
    <t>Hong Kong</t>
  </si>
  <si>
    <t>General lists</t>
  </si>
  <si>
    <t>Specify location</t>
  </si>
  <si>
    <t>Grant types</t>
  </si>
  <si>
    <t>Travelling with child(ren)</t>
  </si>
  <si>
    <t>Select month</t>
  </si>
  <si>
    <t>Select year</t>
  </si>
  <si>
    <t>ID</t>
  </si>
  <si>
    <t>Month</t>
  </si>
  <si>
    <t>Month no.</t>
  </si>
  <si>
    <t>January</t>
  </si>
  <si>
    <t>February</t>
  </si>
  <si>
    <t>March</t>
  </si>
  <si>
    <t>April</t>
  </si>
  <si>
    <t>May</t>
  </si>
  <si>
    <t>June</t>
  </si>
  <si>
    <t>July</t>
  </si>
  <si>
    <t>September</t>
  </si>
  <si>
    <t>October</t>
  </si>
  <si>
    <t>November</t>
  </si>
  <si>
    <t>December</t>
  </si>
  <si>
    <t>Subtotal Salary Costs</t>
  </si>
  <si>
    <t>Once your budget is finalized and you need a PDF copy for your application, follow these steps:
1. Go to the finalized sheet.
2. Click 'File' at the top.
3. Select 'Print.'
4. Choose a PDF printer from the dropdown menu.
5. Click 'Print.'
6. Name your file, choose a location, and click 'Save.'</t>
  </si>
  <si>
    <t>When adding new subjects to the user guide, ensure that all text is visible on the start page. If not, extend the row height on the start page to ensure that the applicant can see all of it.</t>
  </si>
  <si>
    <t>The project supplement only applies to Danish universities, as it is part of an agreement between these institutions and private Danish foundations. You can find the complete list of Danish universities at dkuni.dk.</t>
  </si>
  <si>
    <t>Other operation cost</t>
  </si>
  <si>
    <t>Should errors arise within the template, you can easily reset and clear them by downloading a fresh template from Carlsbergfondet.dk. Alternatively, you can reach out to your local research support or finance support. For further questions contact cfgrant@carlsbergfoundation.dk</t>
  </si>
  <si>
    <t>My template shows errors</t>
  </si>
  <si>
    <t>Why isn't the project supplement applied when selecting "Other institution"?</t>
  </si>
  <si>
    <t>Specify the cost (max 40 characters)</t>
  </si>
  <si>
    <t>Select project start:</t>
  </si>
  <si>
    <t>Select project end:</t>
  </si>
  <si>
    <t>August</t>
  </si>
  <si>
    <t>Subtotal Operational Costs</t>
  </si>
  <si>
    <t>Subtotal Operatonal Costs</t>
  </si>
  <si>
    <t>Select start of (first) location:</t>
  </si>
  <si>
    <t>Select end of (first) location:</t>
  </si>
  <si>
    <t>Start date (first) location (dd-mm-yyyy):</t>
  </si>
  <si>
    <t>End date (first) location (dd-mm-yyyy):</t>
  </si>
  <si>
    <t>Start date second location (dd-mm-yyyy):</t>
  </si>
  <si>
    <t>End date second location (dd-mm-yyyy):</t>
  </si>
  <si>
    <t>Select to incude special operating expenses</t>
  </si>
  <si>
    <t>NB: Requires Excel 2016 or later versions</t>
  </si>
  <si>
    <t>Note that if the budget is saved directly as a PDF, the format may not be correct.</t>
  </si>
  <si>
    <r>
      <t xml:space="preserve">When the budget is ready to be converted to PDF, go to </t>
    </r>
    <r>
      <rPr>
        <b/>
        <sz val="11"/>
        <color rgb="FF00B050"/>
        <rFont val="Calibri"/>
        <family val="2"/>
        <scheme val="minor"/>
      </rPr>
      <t>"File,"</t>
    </r>
    <r>
      <rPr>
        <sz val="11"/>
        <color rgb="FF00B050"/>
        <rFont val="Calibri"/>
        <family val="2"/>
        <scheme val="minor"/>
      </rPr>
      <t xml:space="preserve"> select </t>
    </r>
    <r>
      <rPr>
        <b/>
        <sz val="11"/>
        <color rgb="FF00B050"/>
        <rFont val="Calibri"/>
        <family val="2"/>
        <scheme val="minor"/>
      </rPr>
      <t>"Print,"</t>
    </r>
    <r>
      <rPr>
        <sz val="11"/>
        <color rgb="FF00B050"/>
        <rFont val="Calibri"/>
        <family val="2"/>
        <scheme val="minor"/>
      </rPr>
      <t xml:space="preserve"> and choose the printer option </t>
    </r>
    <r>
      <rPr>
        <b/>
        <sz val="11"/>
        <color rgb="FF00B050"/>
        <rFont val="Calibri"/>
        <family val="2"/>
        <scheme val="minor"/>
      </rPr>
      <t>"Print to PDF"</t>
    </r>
    <r>
      <rPr>
        <sz val="11"/>
        <color rgb="FF00B050"/>
        <rFont val="Calibri"/>
        <family val="2"/>
        <scheme val="minor"/>
      </rPr>
      <t xml:space="preserve"> (or similar). </t>
    </r>
  </si>
  <si>
    <t>Description</t>
  </si>
  <si>
    <t>A list of host institutions. If the template includes a project supplement, the list should include Danish Universities and an "other" category.</t>
  </si>
  <si>
    <t>A list of professional titles. If no project supplement, the table should consist of one column with the header "Salary". Otherwise, there should be two columns with the headers "Salary" and "Project supplement".*</t>
  </si>
  <si>
    <t>List of operational costs (budget items). Header is optional. For fixed operational costs, apply the rate instead.</t>
  </si>
  <si>
    <t>In case of additional costs. The content of the list depends on the cost type. For fixed operational costs, apply the rate.</t>
  </si>
  <si>
    <t>List of expensive locations for a 'travel' grant that should trigger an additional cost to the budget. See "Internationalisation Fellowship" for reference.</t>
  </si>
  <si>
    <t>*Fill out the project supplement field with "Yes" if the professional title triggers a project supplement; otherwise, enter "No"</t>
  </si>
  <si>
    <t>Table name (with no.)</t>
  </si>
  <si>
    <t>Guide to add lists for new grant types</t>
  </si>
  <si>
    <t>Specify institution</t>
  </si>
  <si>
    <t>Specify insitution</t>
  </si>
  <si>
    <t>Select to include special operating expenses</t>
  </si>
  <si>
    <t>Specify the cost (max 80 characters)</t>
  </si>
  <si>
    <t>Research Infrastructure Apparatus</t>
  </si>
  <si>
    <t>Research Infrastructure Digital</t>
  </si>
  <si>
    <t>Conference</t>
  </si>
  <si>
    <t>Establishing databases</t>
  </si>
  <si>
    <t>Establishing text corpora</t>
  </si>
  <si>
    <t>Ingen løn</t>
  </si>
  <si>
    <t>Ingen PS</t>
  </si>
  <si>
    <t>Kun indkøb af apparatur</t>
  </si>
  <si>
    <t>Name of applicant/PI and/or team (up to 4 co-PIs):</t>
  </si>
  <si>
    <t>Research Infrastructure</t>
  </si>
  <si>
    <t>End Year</t>
  </si>
  <si>
    <t>Start Year</t>
  </si>
  <si>
    <t>NB: Requires the most recent version of Excel. The foundation does not provide technical support on earlier versions.</t>
  </si>
  <si>
    <t>CF</t>
  </si>
  <si>
    <t>(Additional lines for names if needed):</t>
  </si>
  <si>
    <t>*Remember to update both start and end year</t>
  </si>
  <si>
    <t>NB: Requires the most recent version of Excel. 
The foundation does not provide technical support on earlier versions.</t>
  </si>
  <si>
    <t>Purchase equipment</t>
  </si>
  <si>
    <t>Digital Research Infrastructure</t>
  </si>
  <si>
    <t>The Danish Institute in Rome</t>
  </si>
  <si>
    <t xml:space="preserve">Purchase apparatus </t>
  </si>
  <si>
    <t>XX</t>
  </si>
  <si>
    <t>What if the application consists of a PI team?</t>
  </si>
  <si>
    <t>The budget template can also be used in the case of a PI team. When filling out the project information, enter only information regarding the main applicant, who is the responsible for the application and, should this be successful, the grant.</t>
  </si>
  <si>
    <t>Urgent Research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</si>
</sst>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_ ;_ * \(#,##0.00\)_ ;_ * &quot;-&quot;??_)_ ;_ @_ "/>
    <numFmt numFmtId="165" formatCode="[$-809]d\ mmmm\ yyyy;@"/>
    <numFmt numFmtId="166" formatCode="_-* #,##0\ [$kr.-406]_-;\-* #,##0\ [$kr.-406]_-;_-* &quot;-&quot;??\ [$kr.-406]_-;_-@_-"/>
    <numFmt numFmtId="167" formatCode="dd\.mm\.yy;@"/>
    <numFmt numFmtId="168" formatCode="0.0"/>
    <numFmt numFmtId="169" formatCode="0.0;\-0.0;&quot;&quot;"/>
    <numFmt numFmtId="170" formatCode="_-* #,##0\ [$kr.-406]_-;\-* #,##0\ [$kr.-406]_-;_-* &quot;&quot;"/>
    <numFmt numFmtId="171" formatCode="_-* #,##0\ [$kr.-406]_-;\-* #,##0\ [$kr.-406]_-;_-* &quot;-&quot;\ [$kr.-406]_-;_-@_-"/>
    <numFmt numFmtId="172" formatCode="_ * #,##0_)_ ;_ * \(#,##0\)_ ;_ * &quot;-&quot;??_)_ ;_ @_ "/>
    <numFmt numFmtId="173" formatCode="[$-F800]dddd\,\ mmmm\ dd\,\ yyyy"/>
    <numFmt numFmtId="174" formatCode="0.000"/>
    <numFmt numFmtId="175" formatCode="0.00;\-0.00;&quot;&quot;"/>
  </numFmts>
  <fonts count="58" x14ac:knownFonts="1">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sz val="9"/>
      <color theme="0" tint="-0.499984740745262"/>
      <name val="Calibri"/>
      <family val="2"/>
      <scheme val="minor"/>
    </font>
    <font>
      <sz val="9"/>
      <color rgb="FFFF0000"/>
      <name val="Calibri"/>
      <family val="2"/>
      <scheme val="minor"/>
    </font>
    <font>
      <sz val="9"/>
      <name val="Calibri"/>
      <family val="2"/>
      <scheme val="minor"/>
    </font>
    <font>
      <i/>
      <sz val="9"/>
      <color theme="0" tint="-0.499984740745262"/>
      <name val="Calibri"/>
      <family val="2"/>
      <scheme val="minor"/>
    </font>
    <font>
      <b/>
      <sz val="16"/>
      <color theme="0"/>
      <name val="Calibri"/>
      <family val="2"/>
      <scheme val="minor"/>
    </font>
    <font>
      <b/>
      <sz val="9"/>
      <name val="Calibri"/>
      <family val="2"/>
      <scheme val="minor"/>
    </font>
    <font>
      <b/>
      <sz val="14"/>
      <color theme="0"/>
      <name val="Calibri"/>
      <family val="2"/>
      <scheme val="minor"/>
    </font>
    <font>
      <i/>
      <sz val="9"/>
      <color theme="1"/>
      <name val="Calibri"/>
      <family val="2"/>
      <scheme val="minor"/>
    </font>
    <font>
      <b/>
      <sz val="9"/>
      <color rgb="FFFF0000"/>
      <name val="Calibri"/>
      <family val="2"/>
      <scheme val="minor"/>
    </font>
    <font>
      <b/>
      <sz val="9"/>
      <color theme="1"/>
      <name val="Calibri"/>
      <family val="2"/>
      <scheme val="minor"/>
    </font>
    <font>
      <sz val="11"/>
      <color theme="2"/>
      <name val="Calibri"/>
      <family val="2"/>
      <scheme val="minor"/>
    </font>
    <font>
      <sz val="11"/>
      <color theme="2" tint="-9.9978637043366805E-2"/>
      <name val="Calibri"/>
      <family val="2"/>
      <scheme val="minor"/>
    </font>
    <font>
      <sz val="9"/>
      <color rgb="FFF7F7F7"/>
      <name val="Calibri"/>
      <family val="2"/>
      <scheme val="minor"/>
    </font>
    <font>
      <i/>
      <sz val="11"/>
      <color rgb="FFFF0000"/>
      <name val="Calibri"/>
      <family val="2"/>
      <scheme val="minor"/>
    </font>
    <font>
      <sz val="9"/>
      <color theme="2"/>
      <name val="Calibri"/>
      <family val="2"/>
      <scheme val="minor"/>
    </font>
    <font>
      <b/>
      <sz val="12"/>
      <color theme="0"/>
      <name val="Calibri"/>
      <family val="2"/>
      <scheme val="minor"/>
    </font>
    <font>
      <sz val="11"/>
      <color rgb="FFF7F7F7"/>
      <name val="Calibri"/>
      <family val="2"/>
      <scheme val="minor"/>
    </font>
    <font>
      <b/>
      <sz val="9"/>
      <color theme="2"/>
      <name val="Calibri"/>
      <family val="2"/>
      <scheme val="minor"/>
    </font>
    <font>
      <b/>
      <sz val="12"/>
      <name val="Calibri"/>
      <family val="2"/>
      <scheme val="minor"/>
    </font>
    <font>
      <sz val="12"/>
      <color theme="1"/>
      <name val="Calibri"/>
      <family val="2"/>
      <scheme val="minor"/>
    </font>
    <font>
      <b/>
      <sz val="11"/>
      <color rgb="FF2B5348"/>
      <name val="Calibri"/>
      <family val="2"/>
      <scheme val="minor"/>
    </font>
    <font>
      <sz val="11"/>
      <name val="Calibri"/>
      <family val="2"/>
      <scheme val="minor"/>
    </font>
    <font>
      <i/>
      <sz val="9"/>
      <name val="Calibri"/>
      <family val="2"/>
      <scheme val="minor"/>
    </font>
    <font>
      <sz val="12"/>
      <color rgb="FFFF0000"/>
      <name val="Calibri"/>
      <family val="2"/>
      <scheme val="minor"/>
    </font>
    <font>
      <sz val="12"/>
      <name val="Calibri"/>
      <family val="2"/>
      <scheme val="minor"/>
    </font>
    <font>
      <b/>
      <sz val="12"/>
      <color rgb="FF00BB50"/>
      <name val="Calibri"/>
      <family val="2"/>
      <scheme val="minor"/>
    </font>
    <font>
      <sz val="11"/>
      <color rgb="FF2B5348"/>
      <name val="Calibri"/>
      <family val="2"/>
      <scheme val="minor"/>
    </font>
    <font>
      <i/>
      <sz val="12"/>
      <name val="Calibri"/>
      <family val="2"/>
      <scheme val="minor"/>
    </font>
    <font>
      <i/>
      <sz val="9"/>
      <color rgb="FFFF0000"/>
      <name val="Calibri"/>
      <family val="2"/>
      <scheme val="minor"/>
    </font>
    <font>
      <sz val="11"/>
      <color theme="1"/>
      <name val="Calibri"/>
      <family val="2"/>
      <scheme val="minor"/>
    </font>
    <font>
      <sz val="9"/>
      <color rgb="FFD9D9D9"/>
      <name val="Calibri"/>
      <family val="2"/>
      <scheme val="minor"/>
    </font>
    <font>
      <i/>
      <sz val="9"/>
      <color rgb="FFF7F7F7"/>
      <name val="Calibri"/>
      <family val="2"/>
      <scheme val="minor"/>
    </font>
    <font>
      <sz val="11"/>
      <color theme="5"/>
      <name val="Calibri"/>
      <family val="2"/>
      <scheme val="minor"/>
    </font>
    <font>
      <sz val="11"/>
      <color rgb="FFC00000"/>
      <name val="Calibri"/>
      <family val="2"/>
      <scheme val="minor"/>
    </font>
    <font>
      <sz val="11"/>
      <color theme="2" tint="-0.249977111117893"/>
      <name val="Calibri"/>
      <family val="2"/>
      <scheme val="minor"/>
    </font>
    <font>
      <i/>
      <sz val="9"/>
      <color theme="5"/>
      <name val="Calibri"/>
      <family val="2"/>
      <scheme val="minor"/>
    </font>
    <font>
      <sz val="9"/>
      <color theme="5"/>
      <name val="Calibri"/>
      <family val="2"/>
      <scheme val="minor"/>
    </font>
    <font>
      <sz val="14"/>
      <name val="Calibri"/>
      <family val="2"/>
      <scheme val="minor"/>
    </font>
    <font>
      <sz val="14"/>
      <color theme="1"/>
      <name val="Calibri"/>
      <family val="2"/>
      <scheme val="minor"/>
    </font>
    <font>
      <b/>
      <sz val="9"/>
      <color rgb="FF2B5348"/>
      <name val="Calibri"/>
      <family val="2"/>
      <scheme val="minor"/>
    </font>
    <font>
      <sz val="11"/>
      <color theme="0" tint="-0.14999847407452621"/>
      <name val="Calibri"/>
      <family val="2"/>
      <scheme val="minor"/>
    </font>
    <font>
      <b/>
      <i/>
      <sz val="9"/>
      <color theme="1"/>
      <name val="Calibri"/>
      <family val="2"/>
      <scheme val="minor"/>
    </font>
    <font>
      <b/>
      <i/>
      <u/>
      <sz val="9"/>
      <color rgb="FFF7F7F7"/>
      <name val="Calibri"/>
      <family val="2"/>
      <scheme val="minor"/>
    </font>
    <font>
      <i/>
      <sz val="11"/>
      <color theme="1"/>
      <name val="Calibri"/>
      <family val="2"/>
      <scheme val="minor"/>
    </font>
    <font>
      <sz val="11"/>
      <color rgb="FF00B050"/>
      <name val="Calibri"/>
      <family val="2"/>
      <scheme val="minor"/>
    </font>
    <font>
      <b/>
      <sz val="11"/>
      <color rgb="FF00B050"/>
      <name val="Calibri"/>
      <family val="2"/>
      <scheme val="minor"/>
    </font>
    <font>
      <b/>
      <i/>
      <u/>
      <sz val="9"/>
      <color rgb="FFFF0000"/>
      <name val="Calibri"/>
      <family val="2"/>
      <scheme val="minor"/>
    </font>
    <font>
      <i/>
      <sz val="9"/>
      <color theme="2" tint="-0.249977111117893"/>
      <name val="Calibri"/>
      <family val="2"/>
      <scheme val="minor"/>
    </font>
    <font>
      <b/>
      <sz val="11"/>
      <color theme="1"/>
      <name val="Calibri"/>
      <family val="2"/>
      <scheme val="minor"/>
    </font>
    <font>
      <b/>
      <sz val="14"/>
      <name val="Calibri"/>
      <family val="2"/>
      <scheme val="minor"/>
    </font>
    <font>
      <b/>
      <i/>
      <sz val="11"/>
      <name val="Calibri"/>
      <family val="2"/>
      <scheme val="minor"/>
    </font>
    <font>
      <b/>
      <i/>
      <sz val="11"/>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rgb="FFF7F7F7"/>
        <bgColor indexed="64"/>
      </patternFill>
    </fill>
    <fill>
      <patternFill patternType="solid">
        <fgColor theme="6" tint="0.79998168889431442"/>
        <bgColor indexed="64"/>
      </patternFill>
    </fill>
    <fill>
      <patternFill patternType="solid">
        <fgColor rgb="FF2B5348"/>
        <bgColor indexed="64"/>
      </patternFill>
    </fill>
    <fill>
      <patternFill patternType="solid">
        <fgColor theme="0" tint="-0.499984740745262"/>
        <bgColor indexed="64"/>
      </patternFill>
    </fill>
    <fill>
      <patternFill patternType="solid">
        <fgColor rgb="FF003921"/>
        <bgColor indexed="64"/>
      </patternFill>
    </fill>
    <fill>
      <patternFill patternType="solid">
        <fgColor rgb="FFEDEDED"/>
        <bgColor indexed="64"/>
      </patternFill>
    </fill>
    <fill>
      <patternFill patternType="solid">
        <fgColor rgb="FFFFF2CC"/>
        <bgColor indexed="64"/>
      </patternFill>
    </fill>
    <fill>
      <patternFill patternType="solid">
        <fgColor rgb="FFD9D9D9"/>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FF00"/>
        <bgColor indexed="64"/>
      </patternFill>
    </fill>
  </fills>
  <borders count="30">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rgb="FFB2B2B2"/>
      </top>
      <bottom style="thin">
        <color rgb="FFB2B2B2"/>
      </bottom>
      <diagonal/>
    </border>
    <border>
      <left/>
      <right/>
      <top style="thin">
        <color rgb="FFB2B2B2"/>
      </top>
      <bottom style="thin">
        <color rgb="FFB2B2B2"/>
      </bottom>
      <diagonal/>
    </border>
    <border>
      <left style="thin">
        <color theme="0" tint="-0.34998626667073579"/>
      </left>
      <right/>
      <top style="thin">
        <color rgb="FFB2B2B2"/>
      </top>
      <bottom style="thin">
        <color rgb="FFB2B2B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thick">
        <color theme="0"/>
      </bottom>
      <diagonal/>
    </border>
    <border>
      <left/>
      <right/>
      <top style="thin">
        <color theme="0" tint="-0.14999847407452621"/>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249977111117893"/>
      </right>
      <top/>
      <bottom/>
      <diagonal/>
    </border>
    <border>
      <left/>
      <right style="thin">
        <color theme="0" tint="-0.34998626667073579"/>
      </right>
      <top style="thin">
        <color theme="0" tint="-0.249977111117893"/>
      </top>
      <bottom/>
      <diagonal/>
    </border>
    <border>
      <left/>
      <right/>
      <top style="thin">
        <color theme="0" tint="-0.249977111117893"/>
      </top>
      <bottom/>
      <diagonal/>
    </border>
    <border>
      <left style="thin">
        <color theme="0" tint="-0.34998626667073579"/>
      </left>
      <right/>
      <top style="thin">
        <color theme="0" tint="-0.24997711111789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applyNumberForma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cellStyleXfs>
  <cellXfs count="336">
    <xf numFmtId="0" fontId="0" fillId="0" borderId="0" xfId="0"/>
    <xf numFmtId="0" fontId="2" fillId="0" borderId="0" xfId="0" applyFont="1"/>
    <xf numFmtId="0" fontId="3" fillId="0" borderId="0" xfId="0" applyFont="1"/>
    <xf numFmtId="0" fontId="0" fillId="0" borderId="3" xfId="0" applyBorder="1"/>
    <xf numFmtId="0" fontId="0" fillId="9" borderId="0" xfId="0" applyFill="1"/>
    <xf numFmtId="166" fontId="0" fillId="0" borderId="0" xfId="0" applyNumberFormat="1"/>
    <xf numFmtId="0" fontId="4" fillId="0" borderId="0" xfId="1" applyAlignment="1">
      <alignment horizontal="center"/>
    </xf>
    <xf numFmtId="0" fontId="22" fillId="7" borderId="0" xfId="0" applyFont="1" applyFill="1" applyAlignment="1" applyProtection="1">
      <alignment vertical="center"/>
      <protection hidden="1"/>
    </xf>
    <xf numFmtId="0" fontId="22" fillId="5" borderId="0" xfId="0" applyFont="1" applyFill="1" applyAlignment="1" applyProtection="1">
      <alignment vertical="center"/>
      <protection hidden="1"/>
    </xf>
    <xf numFmtId="0" fontId="0" fillId="5" borderId="0" xfId="0" applyFill="1" applyAlignment="1" applyProtection="1">
      <alignment vertical="center"/>
      <protection hidden="1"/>
    </xf>
    <xf numFmtId="165" fontId="0" fillId="6" borderId="2" xfId="0" applyNumberFormat="1" applyFill="1" applyBorder="1" applyAlignment="1" applyProtection="1">
      <alignment horizontal="center" vertical="center"/>
      <protection hidden="1"/>
    </xf>
    <xf numFmtId="165" fontId="0" fillId="6" borderId="3" xfId="0" applyNumberFormat="1" applyFill="1" applyBorder="1" applyAlignment="1" applyProtection="1">
      <alignment vertical="center"/>
      <protection hidden="1"/>
    </xf>
    <xf numFmtId="0" fontId="0" fillId="6" borderId="3" xfId="0" applyFill="1" applyBorder="1" applyAlignment="1" applyProtection="1">
      <alignment vertical="center"/>
      <protection hidden="1"/>
    </xf>
    <xf numFmtId="0" fontId="5" fillId="5" borderId="0" xfId="0" applyFont="1" applyFill="1" applyAlignment="1" applyProtection="1">
      <alignment horizontal="centerContinuous" vertical="center"/>
      <protection hidden="1"/>
    </xf>
    <xf numFmtId="0" fontId="5" fillId="5" borderId="2" xfId="0" applyFont="1" applyFill="1" applyBorder="1" applyAlignment="1" applyProtection="1">
      <alignment horizontal="centerContinuous" vertic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5" fillId="10" borderId="2" xfId="0" applyFont="1" applyFill="1" applyBorder="1" applyAlignment="1" applyProtection="1">
      <alignment horizontal="center" vertical="center"/>
      <protection hidden="1"/>
    </xf>
    <xf numFmtId="0" fontId="5" fillId="10" borderId="3" xfId="0" applyFont="1" applyFill="1" applyBorder="1" applyAlignment="1" applyProtection="1">
      <alignment horizontal="center" vertical="center"/>
      <protection hidden="1"/>
    </xf>
    <xf numFmtId="0" fontId="5" fillId="5" borderId="0" xfId="0" quotePrefix="1" applyFont="1" applyFill="1" applyAlignment="1" applyProtection="1">
      <alignment vertical="center"/>
      <protection hidden="1"/>
    </xf>
    <xf numFmtId="0" fontId="5" fillId="10" borderId="0" xfId="0" applyFont="1" applyFill="1" applyAlignment="1" applyProtection="1">
      <alignment horizontal="center" vertical="center"/>
      <protection hidden="1"/>
    </xf>
    <xf numFmtId="0" fontId="0" fillId="0" borderId="0" xfId="0" applyProtection="1">
      <protection hidden="1"/>
    </xf>
    <xf numFmtId="0" fontId="26" fillId="0" borderId="0" xfId="1" applyFont="1" applyFill="1" applyAlignment="1" applyProtection="1">
      <alignment vertical="center"/>
      <protection hidden="1"/>
    </xf>
    <xf numFmtId="0" fontId="23" fillId="0" borderId="0" xfId="1" quotePrefix="1" applyFont="1" applyFill="1" applyAlignment="1" applyProtection="1">
      <alignment vertical="center"/>
      <protection hidden="1"/>
    </xf>
    <xf numFmtId="0" fontId="26" fillId="0" borderId="0" xfId="1" applyFont="1" applyFill="1" applyAlignment="1" applyProtection="1">
      <alignment horizontal="left" vertical="center"/>
      <protection hidden="1"/>
    </xf>
    <xf numFmtId="0" fontId="12" fillId="0" borderId="0" xfId="0" applyFont="1"/>
    <xf numFmtId="0" fontId="8" fillId="2" borderId="0" xfId="0" applyFont="1" applyFill="1" applyAlignment="1" applyProtection="1">
      <alignment vertical="center"/>
      <protection hidden="1"/>
    </xf>
    <xf numFmtId="171" fontId="9" fillId="5" borderId="0" xfId="0" applyNumberFormat="1" applyFont="1" applyFill="1" applyAlignment="1" applyProtection="1">
      <alignment vertical="center"/>
      <protection hidden="1"/>
    </xf>
    <xf numFmtId="0" fontId="9" fillId="5" borderId="0" xfId="0" applyFont="1" applyFill="1" applyAlignment="1" applyProtection="1">
      <alignment vertical="center"/>
      <protection hidden="1"/>
    </xf>
    <xf numFmtId="166" fontId="9" fillId="5" borderId="0" xfId="0" applyNumberFormat="1" applyFont="1" applyFill="1" applyAlignment="1" applyProtection="1">
      <alignment vertical="center"/>
      <protection hidden="1"/>
    </xf>
    <xf numFmtId="2" fontId="0" fillId="5" borderId="0" xfId="0" applyNumberFormat="1" applyFill="1" applyAlignment="1" applyProtection="1">
      <alignment vertical="center"/>
      <protection hidden="1"/>
    </xf>
    <xf numFmtId="0" fontId="0" fillId="10" borderId="2" xfId="0" applyFill="1" applyBorder="1" applyAlignment="1" applyProtection="1">
      <alignment horizontal="center" vertical="center"/>
      <protection hidden="1"/>
    </xf>
    <xf numFmtId="0" fontId="18" fillId="10" borderId="9" xfId="0" applyFont="1" applyFill="1" applyBorder="1" applyAlignment="1" applyProtection="1">
      <alignment vertical="center"/>
      <protection hidden="1"/>
    </xf>
    <xf numFmtId="0" fontId="15" fillId="10" borderId="9" xfId="0" applyFont="1" applyFill="1" applyBorder="1" applyAlignment="1" applyProtection="1">
      <alignment vertical="center"/>
      <protection hidden="1"/>
    </xf>
    <xf numFmtId="0" fontId="5" fillId="10" borderId="10" xfId="0" applyFont="1" applyFill="1" applyBorder="1" applyAlignment="1" applyProtection="1">
      <alignment horizontal="center" vertical="center"/>
      <protection hidden="1"/>
    </xf>
    <xf numFmtId="0" fontId="5" fillId="10" borderId="8" xfId="0" applyFont="1" applyFill="1" applyBorder="1" applyAlignment="1" applyProtection="1">
      <alignment horizontal="center" vertical="center"/>
      <protection hidden="1"/>
    </xf>
    <xf numFmtId="171" fontId="15" fillId="10" borderId="8" xfId="0" applyNumberFormat="1" applyFont="1" applyFill="1" applyBorder="1" applyAlignment="1" applyProtection="1">
      <alignment horizontal="center" vertical="center"/>
      <protection hidden="1"/>
    </xf>
    <xf numFmtId="0" fontId="27" fillId="0" borderId="0" xfId="0" applyFont="1"/>
    <xf numFmtId="0" fontId="5" fillId="0" borderId="0" xfId="0" applyFont="1" applyAlignment="1" applyProtection="1">
      <alignment vertical="center"/>
      <protection hidden="1"/>
    </xf>
    <xf numFmtId="0" fontId="8" fillId="11" borderId="2" xfId="0" applyFont="1" applyFill="1" applyBorder="1" applyAlignment="1" applyProtection="1">
      <alignment horizontal="center" vertical="center"/>
      <protection hidden="1"/>
    </xf>
    <xf numFmtId="0" fontId="3" fillId="7" borderId="0" xfId="0" applyFont="1" applyFill="1" applyProtection="1">
      <protection hidden="1"/>
    </xf>
    <xf numFmtId="0" fontId="25" fillId="3" borderId="0" xfId="0" applyFont="1" applyFill="1" applyProtection="1">
      <protection hidden="1"/>
    </xf>
    <xf numFmtId="0" fontId="25" fillId="5" borderId="0" xfId="0" applyFont="1" applyFill="1" applyProtection="1">
      <protection hidden="1"/>
    </xf>
    <xf numFmtId="0" fontId="25" fillId="0" borderId="0" xfId="0" applyFont="1" applyProtection="1">
      <protection hidden="1"/>
    </xf>
    <xf numFmtId="0" fontId="0" fillId="5" borderId="0" xfId="0" applyFill="1" applyProtection="1">
      <protection hidden="1"/>
    </xf>
    <xf numFmtId="0" fontId="19" fillId="5" borderId="0" xfId="0" applyFont="1" applyFill="1" applyProtection="1">
      <protection hidden="1"/>
    </xf>
    <xf numFmtId="0" fontId="30" fillId="5" borderId="0" xfId="0" applyFont="1" applyFill="1" applyProtection="1">
      <protection hidden="1"/>
    </xf>
    <xf numFmtId="0" fontId="12" fillId="7" borderId="0" xfId="0" applyFont="1" applyFill="1" applyAlignment="1" applyProtection="1">
      <alignment vertical="center"/>
      <protection hidden="1"/>
    </xf>
    <xf numFmtId="0" fontId="30" fillId="3" borderId="0" xfId="0" applyFont="1" applyFill="1" applyProtection="1">
      <protection hidden="1"/>
    </xf>
    <xf numFmtId="0" fontId="30" fillId="0" borderId="0" xfId="0" applyFont="1" applyProtection="1">
      <protection hidden="1"/>
    </xf>
    <xf numFmtId="0" fontId="30" fillId="5" borderId="0" xfId="0" applyFont="1" applyFill="1" applyAlignment="1" applyProtection="1">
      <alignment horizontal="left" indent="3"/>
      <protection hidden="1"/>
    </xf>
    <xf numFmtId="0" fontId="24" fillId="4" borderId="11" xfId="0" applyFont="1" applyFill="1" applyBorder="1" applyAlignment="1" applyProtection="1">
      <alignment horizontal="left" indent="1"/>
      <protection locked="0" hidden="1"/>
    </xf>
    <xf numFmtId="0" fontId="32" fillId="7" borderId="0" xfId="0" applyFont="1" applyFill="1" applyAlignment="1" applyProtection="1">
      <alignment vertical="center"/>
      <protection hidden="1"/>
    </xf>
    <xf numFmtId="0" fontId="0" fillId="0" borderId="0" xfId="0" applyAlignment="1">
      <alignment horizontal="left" vertical="center"/>
    </xf>
    <xf numFmtId="0" fontId="0" fillId="0" borderId="0" xfId="0" applyAlignment="1">
      <alignment horizontal="left" vertical="center" wrapText="1"/>
    </xf>
    <xf numFmtId="0" fontId="18" fillId="3"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5" fillId="3" borderId="3" xfId="0" applyFont="1" applyFill="1" applyBorder="1" applyAlignment="1" applyProtection="1">
      <alignment horizontal="center" vertical="center"/>
      <protection hidden="1"/>
    </xf>
    <xf numFmtId="0" fontId="5" fillId="3" borderId="0" xfId="0" applyFont="1" applyFill="1" applyAlignment="1" applyProtection="1">
      <alignment horizontal="center" vertical="center"/>
      <protection hidden="1"/>
    </xf>
    <xf numFmtId="2" fontId="34" fillId="5" borderId="14" xfId="0" applyNumberFormat="1" applyFont="1" applyFill="1" applyBorder="1" applyAlignment="1" applyProtection="1">
      <alignment horizontal="left" vertical="center" indent="1"/>
      <protection hidden="1"/>
    </xf>
    <xf numFmtId="0" fontId="0" fillId="0" borderId="0" xfId="0" quotePrefix="1"/>
    <xf numFmtId="2" fontId="34" fillId="5" borderId="0" xfId="0" applyNumberFormat="1" applyFont="1" applyFill="1" applyAlignment="1" applyProtection="1">
      <alignment horizontal="left" vertical="center" indent="1"/>
      <protection hidden="1"/>
    </xf>
    <xf numFmtId="0" fontId="24" fillId="7" borderId="0" xfId="0" applyFont="1" applyFill="1" applyAlignment="1" applyProtection="1">
      <alignment vertical="center"/>
      <protection hidden="1"/>
    </xf>
    <xf numFmtId="0" fontId="27" fillId="5" borderId="0" xfId="0" applyFont="1" applyFill="1" applyAlignment="1" applyProtection="1">
      <alignment vertical="center"/>
      <protection hidden="1"/>
    </xf>
    <xf numFmtId="0" fontId="8" fillId="3" borderId="0" xfId="0" applyFont="1" applyFill="1" applyAlignment="1" applyProtection="1">
      <alignment vertical="center"/>
      <protection hidden="1"/>
    </xf>
    <xf numFmtId="0" fontId="27" fillId="7" borderId="0" xfId="0" applyFont="1" applyFill="1" applyAlignment="1" applyProtection="1">
      <alignment vertical="center"/>
      <protection hidden="1"/>
    </xf>
    <xf numFmtId="0" fontId="8" fillId="5" borderId="0" xfId="0" applyFont="1" applyFill="1" applyAlignment="1" applyProtection="1">
      <alignment horizontal="left" vertical="center"/>
      <protection hidden="1"/>
    </xf>
    <xf numFmtId="0" fontId="11" fillId="10" borderId="9" xfId="0" applyFont="1" applyFill="1" applyBorder="1" applyAlignment="1" applyProtection="1">
      <alignment vertical="center"/>
      <protection hidden="1"/>
    </xf>
    <xf numFmtId="0" fontId="8" fillId="5" borderId="0" xfId="0" quotePrefix="1" applyFont="1" applyFill="1" applyAlignment="1" applyProtection="1">
      <alignment vertical="center"/>
      <protection hidden="1"/>
    </xf>
    <xf numFmtId="2" fontId="37" fillId="5" borderId="0" xfId="0" applyNumberFormat="1" applyFont="1" applyFill="1" applyAlignment="1" applyProtection="1">
      <alignment vertical="center"/>
      <protection hidden="1"/>
    </xf>
    <xf numFmtId="172" fontId="16" fillId="3" borderId="0" xfId="2" applyNumberFormat="1" applyFont="1" applyFill="1" applyAlignment="1" applyProtection="1">
      <alignment vertical="center"/>
      <protection hidden="1"/>
    </xf>
    <xf numFmtId="0" fontId="0" fillId="0" borderId="0" xfId="0" applyAlignment="1">
      <alignment horizontal="right"/>
    </xf>
    <xf numFmtId="166" fontId="5" fillId="5" borderId="3" xfId="0" applyNumberFormat="1" applyFont="1" applyFill="1" applyBorder="1" applyAlignment="1" applyProtection="1">
      <alignment vertical="center"/>
      <protection hidden="1"/>
    </xf>
    <xf numFmtId="169" fontId="5" fillId="5" borderId="0" xfId="0" applyNumberFormat="1" applyFont="1" applyFill="1" applyAlignment="1" applyProtection="1">
      <alignment vertical="center"/>
      <protection hidden="1"/>
    </xf>
    <xf numFmtId="0" fontId="8" fillId="11" borderId="0" xfId="0" applyFont="1" applyFill="1" applyAlignment="1" applyProtection="1">
      <alignment vertical="center"/>
      <protection hidden="1"/>
    </xf>
    <xf numFmtId="171" fontId="5" fillId="5" borderId="3" xfId="0" applyNumberFormat="1" applyFont="1" applyFill="1" applyBorder="1" applyAlignment="1" applyProtection="1">
      <alignment vertical="center"/>
      <protection hidden="1"/>
    </xf>
    <xf numFmtId="0" fontId="5" fillId="5" borderId="0" xfId="0" applyFont="1" applyFill="1" applyAlignment="1" applyProtection="1">
      <alignment vertical="center"/>
      <protection locked="0" hidden="1"/>
    </xf>
    <xf numFmtId="173" fontId="0" fillId="5" borderId="0" xfId="0" applyNumberFormat="1" applyFill="1" applyAlignment="1" applyProtection="1">
      <alignment vertical="center"/>
      <protection hidden="1"/>
    </xf>
    <xf numFmtId="14" fontId="34" fillId="5" borderId="0" xfId="0" applyNumberFormat="1" applyFont="1" applyFill="1" applyAlignment="1" applyProtection="1">
      <alignment horizontal="left" vertical="center" indent="1"/>
      <protection hidden="1"/>
    </xf>
    <xf numFmtId="14" fontId="34" fillId="5" borderId="14" xfId="0" applyNumberFormat="1" applyFont="1" applyFill="1" applyBorder="1" applyAlignment="1" applyProtection="1">
      <alignment horizontal="left" vertical="center" indent="1"/>
      <protection hidden="1"/>
    </xf>
    <xf numFmtId="14" fontId="0" fillId="5" borderId="0" xfId="0" applyNumberFormat="1" applyFill="1" applyAlignment="1" applyProtection="1">
      <alignment vertical="center"/>
      <protection hidden="1"/>
    </xf>
    <xf numFmtId="0" fontId="7" fillId="10" borderId="6" xfId="0" applyFont="1" applyFill="1" applyBorder="1" applyAlignment="1" applyProtection="1">
      <alignment horizontal="center" vertical="center"/>
      <protection hidden="1"/>
    </xf>
    <xf numFmtId="168" fontId="7" fillId="5" borderId="2" xfId="0" applyNumberFormat="1" applyFont="1" applyFill="1" applyBorder="1" applyAlignment="1" applyProtection="1">
      <alignment horizontal="left" vertical="center" indent="1"/>
      <protection hidden="1"/>
    </xf>
    <xf numFmtId="0" fontId="38" fillId="5" borderId="0" xfId="0" applyFont="1" applyFill="1" applyAlignment="1" applyProtection="1">
      <alignment vertical="center"/>
      <protection hidden="1"/>
    </xf>
    <xf numFmtId="0" fontId="22" fillId="0" borderId="0" xfId="0" applyFont="1" applyAlignment="1" applyProtection="1">
      <alignment vertical="center"/>
      <protection hidden="1"/>
    </xf>
    <xf numFmtId="0" fontId="0" fillId="3" borderId="0" xfId="0" applyFill="1" applyProtection="1">
      <protection hidden="1"/>
    </xf>
    <xf numFmtId="0" fontId="22" fillId="3" borderId="0" xfId="0" applyFont="1" applyFill="1" applyProtection="1">
      <protection hidden="1"/>
    </xf>
    <xf numFmtId="0" fontId="0" fillId="3" borderId="0" xfId="0" applyFill="1" applyAlignment="1" applyProtection="1">
      <alignment vertical="center"/>
      <protection hidden="1"/>
    </xf>
    <xf numFmtId="0" fontId="21" fillId="7" borderId="0" xfId="0" applyFont="1" applyFill="1" applyAlignment="1" applyProtection="1">
      <alignment vertical="center"/>
      <protection hidden="1"/>
    </xf>
    <xf numFmtId="0" fontId="10" fillId="7" borderId="0" xfId="0" applyFont="1" applyFill="1" applyAlignment="1" applyProtection="1">
      <alignment vertical="center"/>
      <protection hidden="1"/>
    </xf>
    <xf numFmtId="0" fontId="3" fillId="7" borderId="0" xfId="0" applyFont="1" applyFill="1" applyAlignment="1" applyProtection="1">
      <alignment vertical="center"/>
      <protection hidden="1"/>
    </xf>
    <xf numFmtId="0" fontId="1" fillId="7" borderId="2" xfId="0" applyFont="1" applyFill="1" applyBorder="1" applyAlignment="1" applyProtection="1">
      <alignment horizontal="centerContinuous" vertical="center"/>
      <protection hidden="1"/>
    </xf>
    <xf numFmtId="0" fontId="1" fillId="7" borderId="3" xfId="0" applyFont="1" applyFill="1" applyBorder="1" applyAlignment="1" applyProtection="1">
      <alignment horizontal="centerContinuous" vertical="center"/>
      <protection hidden="1"/>
    </xf>
    <xf numFmtId="0" fontId="1" fillId="7" borderId="0" xfId="0" applyFont="1" applyFill="1" applyAlignment="1" applyProtection="1">
      <alignment horizontal="centerContinuous" vertical="center"/>
      <protection hidden="1"/>
    </xf>
    <xf numFmtId="0" fontId="0" fillId="0" borderId="0" xfId="0" applyAlignment="1" applyProtection="1">
      <alignment vertical="center"/>
      <protection hidden="1"/>
    </xf>
    <xf numFmtId="0" fontId="8" fillId="5" borderId="0" xfId="0" applyFont="1" applyFill="1" applyAlignment="1" applyProtection="1">
      <alignment vertical="center"/>
      <protection hidden="1"/>
    </xf>
    <xf numFmtId="0" fontId="5" fillId="5" borderId="0" xfId="0" applyFont="1" applyFill="1" applyAlignment="1" applyProtection="1">
      <alignment vertical="center"/>
      <protection hidden="1"/>
    </xf>
    <xf numFmtId="167" fontId="6" fillId="5" borderId="0" xfId="0" applyNumberFormat="1" applyFont="1" applyFill="1" applyAlignment="1" applyProtection="1">
      <alignment horizontal="center" vertical="center"/>
      <protection hidden="1"/>
    </xf>
    <xf numFmtId="167" fontId="6" fillId="5" borderId="3" xfId="0" applyNumberFormat="1" applyFont="1" applyFill="1" applyBorder="1" applyAlignment="1" applyProtection="1">
      <alignment horizontal="center" vertical="center"/>
      <protection hidden="1"/>
    </xf>
    <xf numFmtId="0" fontId="5" fillId="5" borderId="3" xfId="0" applyFont="1" applyFill="1" applyBorder="1" applyAlignment="1" applyProtection="1">
      <alignment horizontal="centerContinuous" vertical="center"/>
      <protection hidden="1"/>
    </xf>
    <xf numFmtId="0" fontId="7" fillId="6" borderId="2" xfId="0" applyFont="1" applyFill="1" applyBorder="1" applyAlignment="1" applyProtection="1">
      <alignment vertical="center"/>
      <protection hidden="1"/>
    </xf>
    <xf numFmtId="0" fontId="20" fillId="3" borderId="0" xfId="0" applyFont="1" applyFill="1" applyAlignment="1" applyProtection="1">
      <alignment vertical="center"/>
      <protection hidden="1"/>
    </xf>
    <xf numFmtId="0" fontId="18" fillId="5" borderId="0" xfId="0" applyFont="1" applyFill="1" applyAlignment="1" applyProtection="1">
      <alignment vertical="center"/>
      <protection hidden="1"/>
    </xf>
    <xf numFmtId="0" fontId="5" fillId="5" borderId="0" xfId="0" applyFont="1" applyFill="1" applyAlignment="1" applyProtection="1">
      <alignment horizontal="center" vertical="center"/>
      <protection hidden="1"/>
    </xf>
    <xf numFmtId="0" fontId="26" fillId="3" borderId="0" xfId="1" applyFont="1" applyFill="1" applyAlignment="1" applyProtection="1">
      <alignment horizontal="left" vertical="center"/>
      <protection hidden="1"/>
    </xf>
    <xf numFmtId="0" fontId="26" fillId="3" borderId="0" xfId="1" applyFont="1" applyFill="1" applyAlignment="1" applyProtection="1">
      <alignment vertical="center"/>
      <protection hidden="1"/>
    </xf>
    <xf numFmtId="0" fontId="16" fillId="3" borderId="0" xfId="0" applyFont="1" applyFill="1" applyAlignment="1" applyProtection="1">
      <alignment vertical="center"/>
      <protection hidden="1"/>
    </xf>
    <xf numFmtId="165" fontId="5" fillId="6" borderId="2" xfId="0" applyNumberFormat="1" applyFont="1" applyFill="1" applyBorder="1" applyAlignment="1" applyProtection="1">
      <alignment vertical="center"/>
      <protection hidden="1"/>
    </xf>
    <xf numFmtId="165" fontId="5" fillId="6" borderId="3" xfId="0" applyNumberFormat="1" applyFont="1" applyFill="1" applyBorder="1" applyAlignment="1" applyProtection="1">
      <alignment vertical="center"/>
      <protection hidden="1"/>
    </xf>
    <xf numFmtId="0" fontId="5" fillId="6" borderId="2" xfId="0" applyFont="1" applyFill="1" applyBorder="1" applyAlignment="1" applyProtection="1">
      <alignment vertical="center"/>
      <protection hidden="1"/>
    </xf>
    <xf numFmtId="0" fontId="5" fillId="6" borderId="3" xfId="0" applyFont="1" applyFill="1" applyBorder="1" applyAlignment="1" applyProtection="1">
      <alignment vertical="center"/>
      <protection hidden="1"/>
    </xf>
    <xf numFmtId="0" fontId="5" fillId="5" borderId="4" xfId="0" applyFont="1" applyFill="1" applyBorder="1" applyAlignment="1" applyProtection="1">
      <alignment vertical="center"/>
      <protection hidden="1"/>
    </xf>
    <xf numFmtId="0" fontId="5" fillId="5" borderId="3" xfId="0" applyFont="1" applyFill="1" applyBorder="1" applyAlignment="1" applyProtection="1">
      <alignment vertical="center"/>
      <protection hidden="1"/>
    </xf>
    <xf numFmtId="0" fontId="5" fillId="10" borderId="6" xfId="0" applyFont="1" applyFill="1" applyBorder="1" applyAlignment="1" applyProtection="1">
      <alignment vertical="center"/>
      <protection hidden="1"/>
    </xf>
    <xf numFmtId="0" fontId="15" fillId="10" borderId="6" xfId="0" applyFont="1" applyFill="1" applyBorder="1" applyAlignment="1" applyProtection="1">
      <alignment vertical="center"/>
      <protection hidden="1"/>
    </xf>
    <xf numFmtId="0" fontId="5" fillId="10" borderId="5" xfId="0" applyFont="1" applyFill="1" applyBorder="1" applyAlignment="1" applyProtection="1">
      <alignment vertical="center"/>
      <protection hidden="1"/>
    </xf>
    <xf numFmtId="0" fontId="14" fillId="10" borderId="7" xfId="0" applyFont="1" applyFill="1" applyBorder="1" applyAlignment="1" applyProtection="1">
      <alignment horizontal="center" vertical="center"/>
      <protection hidden="1"/>
    </xf>
    <xf numFmtId="171" fontId="15" fillId="10" borderId="5" xfId="0" applyNumberFormat="1" applyFont="1" applyFill="1" applyBorder="1" applyAlignment="1" applyProtection="1">
      <alignment vertical="center"/>
      <protection hidden="1"/>
    </xf>
    <xf numFmtId="166" fontId="5" fillId="10" borderId="5" xfId="0" applyNumberFormat="1" applyFont="1" applyFill="1" applyBorder="1" applyAlignment="1" applyProtection="1">
      <alignment vertical="center"/>
      <protection hidden="1"/>
    </xf>
    <xf numFmtId="0" fontId="8" fillId="2" borderId="2"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169" fontId="15" fillId="6" borderId="2" xfId="0" applyNumberFormat="1" applyFont="1" applyFill="1" applyBorder="1" applyAlignment="1" applyProtection="1">
      <alignment horizontal="center" vertical="center"/>
      <protection hidden="1"/>
    </xf>
    <xf numFmtId="170" fontId="15" fillId="6" borderId="3" xfId="0" applyNumberFormat="1" applyFont="1" applyFill="1" applyBorder="1" applyAlignment="1" applyProtection="1">
      <alignment vertical="center"/>
      <protection hidden="1"/>
    </xf>
    <xf numFmtId="168" fontId="15" fillId="6" borderId="2" xfId="0"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0" fontId="8" fillId="2" borderId="2"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17" fillId="3" borderId="0" xfId="0" applyFont="1" applyFill="1" applyAlignment="1" applyProtection="1">
      <alignment vertical="center"/>
      <protection hidden="1"/>
    </xf>
    <xf numFmtId="0" fontId="16" fillId="0" borderId="0" xfId="0" applyFont="1" applyAlignment="1" applyProtection="1">
      <alignment vertical="center"/>
      <protection hidden="1"/>
    </xf>
    <xf numFmtId="0" fontId="16" fillId="3" borderId="0" xfId="0" applyFont="1" applyFill="1" applyProtection="1">
      <protection hidden="1"/>
    </xf>
    <xf numFmtId="0" fontId="5" fillId="5" borderId="0" xfId="0" applyFont="1" applyFill="1" applyAlignment="1" applyProtection="1">
      <alignment horizontal="left" vertical="center"/>
      <protection hidden="1"/>
    </xf>
    <xf numFmtId="2" fontId="13" fillId="5" borderId="0" xfId="0" applyNumberFormat="1" applyFont="1" applyFill="1" applyAlignment="1" applyProtection="1">
      <alignment horizontal="left" vertical="center" indent="1"/>
      <protection hidden="1"/>
    </xf>
    <xf numFmtId="0" fontId="0" fillId="5" borderId="0" xfId="0" quotePrefix="1" applyFill="1" applyAlignment="1" applyProtection="1">
      <alignment vertical="center"/>
      <protection hidden="1"/>
    </xf>
    <xf numFmtId="0" fontId="8" fillId="0" borderId="0" xfId="0" applyFont="1" applyAlignment="1" applyProtection="1">
      <alignment vertical="center"/>
      <protection hidden="1"/>
    </xf>
    <xf numFmtId="0" fontId="8" fillId="11" borderId="3" xfId="0" applyFont="1" applyFill="1" applyBorder="1" applyAlignment="1" applyProtection="1">
      <alignment horizontal="center" vertical="center"/>
      <protection hidden="1"/>
    </xf>
    <xf numFmtId="0" fontId="14" fillId="5" borderId="0" xfId="0" applyFont="1" applyFill="1" applyAlignment="1" applyProtection="1">
      <alignment vertical="center"/>
      <protection hidden="1"/>
    </xf>
    <xf numFmtId="0" fontId="7" fillId="5" borderId="0" xfId="0" applyFont="1" applyFill="1" applyAlignment="1" applyProtection="1">
      <alignment vertical="center"/>
      <protection hidden="1"/>
    </xf>
    <xf numFmtId="0" fontId="18" fillId="5" borderId="0" xfId="0" applyFont="1" applyFill="1" applyAlignment="1" applyProtection="1">
      <alignment horizontal="left" vertical="center"/>
      <protection hidden="1"/>
    </xf>
    <xf numFmtId="0" fontId="2" fillId="5" borderId="0" xfId="0" applyFont="1" applyFill="1" applyAlignment="1" applyProtection="1">
      <alignment vertical="center"/>
      <protection hidden="1"/>
    </xf>
    <xf numFmtId="0" fontId="5" fillId="0" borderId="0" xfId="0" applyFont="1" applyProtection="1">
      <protection hidden="1"/>
    </xf>
    <xf numFmtId="0" fontId="5" fillId="5" borderId="0" xfId="0" applyFont="1" applyFill="1" applyAlignment="1" applyProtection="1">
      <alignment vertical="center" wrapText="1"/>
      <protection hidden="1"/>
    </xf>
    <xf numFmtId="168" fontId="5" fillId="5" borderId="2" xfId="0" applyNumberFormat="1" applyFont="1" applyFill="1" applyBorder="1" applyAlignment="1" applyProtection="1">
      <alignment horizontal="center" vertical="center"/>
      <protection hidden="1"/>
    </xf>
    <xf numFmtId="0" fontId="36" fillId="2" borderId="0" xfId="0" applyFont="1" applyFill="1" applyAlignment="1" applyProtection="1">
      <alignment vertical="center"/>
      <protection hidden="1"/>
    </xf>
    <xf numFmtId="0" fontId="11" fillId="2" borderId="0" xfId="0" applyFont="1" applyFill="1" applyAlignment="1" applyProtection="1">
      <alignment vertical="center"/>
      <protection hidden="1"/>
    </xf>
    <xf numFmtId="0" fontId="8" fillId="12" borderId="0" xfId="0" applyFont="1" applyFill="1" applyAlignment="1" applyProtection="1">
      <alignment vertical="center"/>
      <protection hidden="1"/>
    </xf>
    <xf numFmtId="0" fontId="8" fillId="2" borderId="0" xfId="0" applyFont="1" applyFill="1" applyAlignment="1" applyProtection="1">
      <alignment horizontal="center" vertical="center"/>
      <protection hidden="1"/>
    </xf>
    <xf numFmtId="0" fontId="5" fillId="11" borderId="0" xfId="0" applyFont="1" applyFill="1" applyAlignment="1" applyProtection="1">
      <alignment vertical="center"/>
      <protection hidden="1"/>
    </xf>
    <xf numFmtId="0" fontId="28" fillId="11" borderId="0" xfId="0" applyFont="1" applyFill="1" applyAlignment="1" applyProtection="1">
      <alignment vertical="center"/>
      <protection hidden="1"/>
    </xf>
    <xf numFmtId="0" fontId="11" fillId="11" borderId="0" xfId="0" applyFont="1" applyFill="1" applyAlignment="1" applyProtection="1">
      <alignment vertical="center"/>
      <protection hidden="1"/>
    </xf>
    <xf numFmtId="0" fontId="28" fillId="11" borderId="2" xfId="0" applyFont="1" applyFill="1" applyBorder="1" applyAlignment="1" applyProtection="1">
      <alignment horizontal="left" vertical="center"/>
      <protection hidden="1"/>
    </xf>
    <xf numFmtId="0" fontId="28" fillId="11" borderId="3" xfId="0" applyFont="1" applyFill="1" applyBorder="1" applyAlignment="1" applyProtection="1">
      <alignment horizontal="center" vertical="center"/>
      <protection hidden="1"/>
    </xf>
    <xf numFmtId="0" fontId="28" fillId="11" borderId="2" xfId="0" applyFont="1" applyFill="1" applyBorder="1" applyAlignment="1" applyProtection="1">
      <alignment horizontal="center" vertical="center"/>
      <protection hidden="1"/>
    </xf>
    <xf numFmtId="0" fontId="8" fillId="11" borderId="0" xfId="0" applyFont="1" applyFill="1" applyAlignment="1" applyProtection="1">
      <alignment horizontal="center" vertical="center"/>
      <protection hidden="1"/>
    </xf>
    <xf numFmtId="0" fontId="1" fillId="9" borderId="19" xfId="0" applyFont="1" applyFill="1" applyBorder="1"/>
    <xf numFmtId="168" fontId="5" fillId="5" borderId="0" xfId="0" applyNumberFormat="1" applyFont="1" applyFill="1" applyAlignment="1" applyProtection="1">
      <alignment horizontal="center" vertical="center"/>
      <protection hidden="1"/>
    </xf>
    <xf numFmtId="0" fontId="39" fillId="5" borderId="0" xfId="0" applyFont="1" applyFill="1" applyAlignment="1" applyProtection="1">
      <alignment vertical="center"/>
      <protection hidden="1"/>
    </xf>
    <xf numFmtId="1" fontId="37" fillId="5" borderId="0" xfId="0" applyNumberFormat="1" applyFont="1" applyFill="1" applyAlignment="1" applyProtection="1">
      <alignment vertical="center"/>
      <protection hidden="1"/>
    </xf>
    <xf numFmtId="2" fontId="34" fillId="5" borderId="0" xfId="0" applyNumberFormat="1" applyFont="1" applyFill="1" applyAlignment="1" applyProtection="1">
      <alignment vertical="center"/>
      <protection hidden="1"/>
    </xf>
    <xf numFmtId="0" fontId="5" fillId="4" borderId="0" xfId="0" applyFont="1" applyFill="1" applyAlignment="1" applyProtection="1">
      <alignment vertical="center"/>
      <protection hidden="1"/>
    </xf>
    <xf numFmtId="0" fontId="5" fillId="4" borderId="0" xfId="0" applyFont="1" applyFill="1" applyAlignment="1" applyProtection="1">
      <alignment vertical="center" wrapText="1"/>
      <protection hidden="1"/>
    </xf>
    <xf numFmtId="0" fontId="3" fillId="7" borderId="0" xfId="0" applyFont="1" applyFill="1" applyAlignment="1" applyProtection="1">
      <alignment vertical="center"/>
      <protection locked="0" hidden="1"/>
    </xf>
    <xf numFmtId="168" fontId="5" fillId="5" borderId="2" xfId="0" applyNumberFormat="1" applyFont="1" applyFill="1" applyBorder="1" applyAlignment="1" applyProtection="1">
      <alignment horizontal="center" vertical="center"/>
      <protection locked="0" hidden="1"/>
    </xf>
    <xf numFmtId="166" fontId="5" fillId="5" borderId="3" xfId="0" applyNumberFormat="1" applyFont="1" applyFill="1" applyBorder="1" applyAlignment="1" applyProtection="1">
      <alignment vertical="center"/>
      <protection locked="0" hidden="1"/>
    </xf>
    <xf numFmtId="0" fontId="5" fillId="0" borderId="0" xfId="0" applyFont="1" applyAlignment="1" applyProtection="1">
      <alignment vertical="center"/>
      <protection locked="0" hidden="1"/>
    </xf>
    <xf numFmtId="168" fontId="7" fillId="5" borderId="2" xfId="0" applyNumberFormat="1" applyFont="1" applyFill="1" applyBorder="1" applyAlignment="1" applyProtection="1">
      <alignment horizontal="left" vertical="center" indent="1"/>
      <protection locked="0" hidden="1"/>
    </xf>
    <xf numFmtId="0" fontId="5" fillId="0" borderId="0" xfId="0" applyFont="1" applyProtection="1">
      <protection locked="0" hidden="1"/>
    </xf>
    <xf numFmtId="0" fontId="8" fillId="4" borderId="1" xfId="0" applyFont="1" applyFill="1" applyBorder="1" applyAlignment="1" applyProtection="1">
      <alignment horizontal="center" vertical="center"/>
      <protection locked="0" hidden="1"/>
    </xf>
    <xf numFmtId="0" fontId="5" fillId="4" borderId="0" xfId="0" applyFont="1" applyFill="1" applyAlignment="1" applyProtection="1">
      <alignment vertical="top"/>
      <protection hidden="1"/>
    </xf>
    <xf numFmtId="0" fontId="5" fillId="4" borderId="0" xfId="0" applyFont="1" applyFill="1" applyAlignment="1" applyProtection="1">
      <alignment horizontal="left" vertical="center"/>
      <protection hidden="1"/>
    </xf>
    <xf numFmtId="0" fontId="2" fillId="5" borderId="0" xfId="0" quotePrefix="1" applyFont="1" applyFill="1" applyAlignment="1" applyProtection="1">
      <alignment vertical="center"/>
      <protection hidden="1"/>
    </xf>
    <xf numFmtId="0" fontId="12" fillId="9" borderId="0" xfId="0" applyFont="1" applyFill="1" applyAlignment="1">
      <alignment horizontal="center"/>
    </xf>
    <xf numFmtId="0" fontId="18" fillId="5" borderId="21" xfId="0" applyFont="1" applyFill="1" applyBorder="1" applyAlignment="1" applyProtection="1">
      <alignment horizontal="center" vertical="center"/>
      <protection locked="0" hidden="1"/>
    </xf>
    <xf numFmtId="0" fontId="5" fillId="5" borderId="20" xfId="0" applyFont="1" applyFill="1" applyBorder="1" applyAlignment="1" applyProtection="1">
      <alignment horizontal="left" vertical="center"/>
      <protection hidden="1"/>
    </xf>
    <xf numFmtId="0" fontId="5" fillId="5" borderId="0" xfId="0" applyFont="1" applyFill="1" applyProtection="1">
      <protection hidden="1"/>
    </xf>
    <xf numFmtId="0" fontId="40" fillId="5" borderId="0" xfId="0" applyFont="1" applyFill="1" applyAlignment="1" applyProtection="1">
      <alignment vertical="center"/>
      <protection hidden="1"/>
    </xf>
    <xf numFmtId="2" fontId="41" fillId="5" borderId="0" xfId="0" applyNumberFormat="1" applyFont="1" applyFill="1" applyAlignment="1" applyProtection="1">
      <alignment vertical="center"/>
      <protection hidden="1"/>
    </xf>
    <xf numFmtId="0" fontId="42" fillId="5" borderId="0" xfId="0" applyFont="1" applyFill="1" applyProtection="1">
      <protection hidden="1"/>
    </xf>
    <xf numFmtId="2" fontId="5" fillId="5" borderId="0" xfId="0" applyNumberFormat="1" applyFont="1" applyFill="1" applyAlignment="1" applyProtection="1">
      <alignment vertical="center"/>
      <protection hidden="1"/>
    </xf>
    <xf numFmtId="0" fontId="5" fillId="0" borderId="0" xfId="0" applyFont="1" applyAlignment="1" applyProtection="1">
      <alignment vertical="top" wrapText="1"/>
      <protection hidden="1"/>
    </xf>
    <xf numFmtId="0" fontId="5" fillId="0" borderId="0" xfId="0" applyFont="1" applyAlignment="1" applyProtection="1">
      <alignment vertical="center" wrapText="1"/>
      <protection hidden="1"/>
    </xf>
    <xf numFmtId="0" fontId="30" fillId="5" borderId="0" xfId="0" applyFont="1" applyFill="1" applyAlignment="1" applyProtection="1">
      <alignment horizontal="left"/>
      <protection hidden="1"/>
    </xf>
    <xf numFmtId="0" fontId="0" fillId="0" borderId="23" xfId="0" applyBorder="1"/>
    <xf numFmtId="0" fontId="43" fillId="3" borderId="0" xfId="0" applyFont="1" applyFill="1" applyAlignment="1" applyProtection="1">
      <alignment vertical="center"/>
      <protection hidden="1"/>
    </xf>
    <xf numFmtId="168" fontId="7" fillId="5" borderId="0" xfId="0" applyNumberFormat="1" applyFont="1" applyFill="1" applyAlignment="1" applyProtection="1">
      <alignment horizontal="left" vertical="center" indent="1"/>
      <protection locked="0" hidden="1"/>
    </xf>
    <xf numFmtId="0" fontId="44" fillId="3" borderId="0" xfId="0" applyFont="1" applyFill="1" applyAlignment="1" applyProtection="1">
      <alignment vertical="center"/>
      <protection hidden="1"/>
    </xf>
    <xf numFmtId="0" fontId="5" fillId="5" borderId="0" xfId="0" applyFont="1" applyFill="1" applyAlignment="1" applyProtection="1">
      <alignment horizontal="left" vertical="center" indent="6"/>
      <protection hidden="1"/>
    </xf>
    <xf numFmtId="0" fontId="0" fillId="5" borderId="0" xfId="0" applyFill="1" applyAlignment="1" applyProtection="1">
      <alignment horizontal="left" vertical="center" indent="4"/>
      <protection hidden="1"/>
    </xf>
    <xf numFmtId="0" fontId="26" fillId="3" borderId="0" xfId="1" quotePrefix="1" applyFont="1" applyFill="1" applyAlignment="1" applyProtection="1">
      <alignment vertical="center"/>
      <protection hidden="1"/>
    </xf>
    <xf numFmtId="0" fontId="45" fillId="3" borderId="0" xfId="1" quotePrefix="1" applyFont="1" applyFill="1" applyAlignment="1" applyProtection="1">
      <alignment vertical="center"/>
      <protection hidden="1"/>
    </xf>
    <xf numFmtId="0" fontId="20" fillId="3" borderId="0" xfId="0" applyFont="1" applyFill="1" applyAlignment="1" applyProtection="1">
      <alignment horizontal="right" vertical="center"/>
      <protection hidden="1"/>
    </xf>
    <xf numFmtId="0" fontId="45" fillId="3" borderId="0" xfId="1" quotePrefix="1" applyFont="1" applyFill="1" applyAlignment="1" applyProtection="1">
      <alignment horizontal="left" vertical="center"/>
      <protection hidden="1"/>
    </xf>
    <xf numFmtId="0" fontId="26" fillId="3" borderId="0" xfId="0" applyFont="1" applyFill="1" applyAlignment="1" applyProtection="1">
      <alignment vertical="center"/>
      <protection hidden="1"/>
    </xf>
    <xf numFmtId="0" fontId="26" fillId="3" borderId="0" xfId="1" applyFont="1" applyFill="1" applyAlignment="1">
      <alignment vertical="center"/>
    </xf>
    <xf numFmtId="0" fontId="26" fillId="3" borderId="0" xfId="0" applyFont="1" applyFill="1" applyAlignment="1">
      <alignment vertical="center"/>
    </xf>
    <xf numFmtId="1" fontId="37" fillId="5" borderId="0" xfId="0" applyNumberFormat="1" applyFont="1" applyFill="1" applyAlignment="1" applyProtection="1">
      <alignment horizontal="left" vertical="center"/>
      <protection hidden="1"/>
    </xf>
    <xf numFmtId="0" fontId="8" fillId="10" borderId="10" xfId="0" applyFont="1" applyFill="1" applyBorder="1" applyAlignment="1" applyProtection="1">
      <alignment horizontal="left" vertical="center"/>
      <protection hidden="1"/>
    </xf>
    <xf numFmtId="0" fontId="46" fillId="0" borderId="0" xfId="0" applyFont="1"/>
    <xf numFmtId="0" fontId="38" fillId="5" borderId="0" xfId="0" quotePrefix="1" applyFont="1" applyFill="1" applyAlignment="1" applyProtection="1">
      <alignment vertical="center"/>
      <protection hidden="1"/>
    </xf>
    <xf numFmtId="0" fontId="5" fillId="5" borderId="0" xfId="0" applyFont="1" applyFill="1" applyAlignment="1" applyProtection="1">
      <alignment vertical="top"/>
      <protection locked="0" hidden="1"/>
    </xf>
    <xf numFmtId="0" fontId="38" fillId="0" borderId="0" xfId="0" applyFont="1"/>
    <xf numFmtId="0" fontId="5" fillId="0" borderId="0" xfId="0" applyFont="1" applyAlignment="1" applyProtection="1">
      <alignment horizontal="left"/>
      <protection locked="0" hidden="1"/>
    </xf>
    <xf numFmtId="0" fontId="37" fillId="5" borderId="0" xfId="0" applyFont="1" applyFill="1" applyAlignment="1" applyProtection="1">
      <alignment vertical="center"/>
      <protection hidden="1"/>
    </xf>
    <xf numFmtId="2" fontId="41" fillId="5" borderId="0" xfId="0" applyNumberFormat="1" applyFont="1" applyFill="1" applyAlignment="1" applyProtection="1">
      <alignment horizontal="left" vertical="center" indent="1"/>
      <protection hidden="1"/>
    </xf>
    <xf numFmtId="170" fontId="15" fillId="6" borderId="2" xfId="0" applyNumberFormat="1" applyFont="1" applyFill="1" applyBorder="1" applyAlignment="1" applyProtection="1">
      <alignment horizontal="right" vertical="center"/>
      <protection hidden="1"/>
    </xf>
    <xf numFmtId="170" fontId="15" fillId="6" borderId="3" xfId="0" applyNumberFormat="1" applyFont="1" applyFill="1" applyBorder="1" applyAlignment="1" applyProtection="1">
      <alignment horizontal="right" vertical="center"/>
      <protection hidden="1"/>
    </xf>
    <xf numFmtId="2" fontId="34" fillId="5" borderId="0" xfId="0" quotePrefix="1" applyNumberFormat="1" applyFont="1" applyFill="1" applyAlignment="1" applyProtection="1">
      <alignment vertical="center"/>
      <protection hidden="1"/>
    </xf>
    <xf numFmtId="174" fontId="34" fillId="5" borderId="0" xfId="0" applyNumberFormat="1" applyFont="1" applyFill="1" applyAlignment="1" applyProtection="1">
      <alignment vertical="center"/>
      <protection hidden="1"/>
    </xf>
    <xf numFmtId="175" fontId="15" fillId="6" borderId="2" xfId="0" applyNumberFormat="1" applyFont="1" applyFill="1" applyBorder="1" applyAlignment="1" applyProtection="1">
      <alignment horizontal="center" vertical="center"/>
      <protection hidden="1"/>
    </xf>
    <xf numFmtId="2" fontId="5" fillId="5" borderId="2" xfId="0" applyNumberFormat="1" applyFont="1" applyFill="1" applyBorder="1" applyAlignment="1" applyProtection="1">
      <alignment horizontal="center" vertical="center"/>
      <protection locked="0"/>
    </xf>
    <xf numFmtId="166" fontId="5" fillId="5" borderId="3" xfId="0" applyNumberFormat="1" applyFont="1" applyFill="1" applyBorder="1" applyAlignment="1" applyProtection="1">
      <alignment vertical="center"/>
      <protection locked="0"/>
    </xf>
    <xf numFmtId="0" fontId="5" fillId="5" borderId="0" xfId="0" applyFont="1" applyFill="1" applyAlignment="1" applyProtection="1">
      <alignment vertical="center"/>
      <protection locked="0"/>
    </xf>
    <xf numFmtId="0" fontId="47" fillId="5" borderId="0" xfId="0" applyFont="1" applyFill="1" applyAlignment="1" applyProtection="1">
      <alignment vertical="center"/>
      <protection hidden="1"/>
    </xf>
    <xf numFmtId="0" fontId="18" fillId="5" borderId="25" xfId="0" applyFont="1" applyFill="1" applyBorder="1" applyAlignment="1" applyProtection="1">
      <alignment vertical="center"/>
      <protection hidden="1"/>
    </xf>
    <xf numFmtId="0" fontId="5" fillId="5" borderId="25" xfId="0" applyFont="1" applyFill="1" applyBorder="1" applyAlignment="1" applyProtection="1">
      <alignment vertical="center"/>
      <protection hidden="1"/>
    </xf>
    <xf numFmtId="169" fontId="5" fillId="5" borderId="25" xfId="0" applyNumberFormat="1" applyFont="1" applyFill="1" applyBorder="1" applyAlignment="1" applyProtection="1">
      <alignment vertical="center"/>
      <protection hidden="1"/>
    </xf>
    <xf numFmtId="0" fontId="13" fillId="5" borderId="25" xfId="0" applyFont="1" applyFill="1" applyBorder="1" applyAlignment="1" applyProtection="1">
      <alignment vertical="center"/>
      <protection hidden="1"/>
    </xf>
    <xf numFmtId="175" fontId="15" fillId="6" borderId="26" xfId="0" applyNumberFormat="1" applyFont="1" applyFill="1" applyBorder="1" applyAlignment="1" applyProtection="1">
      <alignment horizontal="center" vertical="center"/>
      <protection hidden="1"/>
    </xf>
    <xf numFmtId="170" fontId="15" fillId="6" borderId="24" xfId="0" applyNumberFormat="1" applyFont="1" applyFill="1" applyBorder="1" applyAlignment="1" applyProtection="1">
      <alignment vertical="center"/>
      <protection hidden="1"/>
    </xf>
    <xf numFmtId="2" fontId="48" fillId="5" borderId="0" xfId="0" applyNumberFormat="1" applyFont="1" applyFill="1" applyAlignment="1" applyProtection="1">
      <alignment vertical="center"/>
      <protection hidden="1"/>
    </xf>
    <xf numFmtId="2" fontId="5" fillId="5" borderId="26" xfId="0" applyNumberFormat="1" applyFont="1" applyFill="1" applyBorder="1" applyAlignment="1" applyProtection="1">
      <alignment horizontal="center" vertical="center"/>
      <protection hidden="1"/>
    </xf>
    <xf numFmtId="166" fontId="5" fillId="5" borderId="24" xfId="0" applyNumberFormat="1" applyFont="1" applyFill="1" applyBorder="1" applyAlignment="1" applyProtection="1">
      <alignment vertical="center"/>
      <protection hidden="1"/>
    </xf>
    <xf numFmtId="0" fontId="27" fillId="3" borderId="0" xfId="0" applyFont="1" applyFill="1" applyAlignment="1" applyProtection="1">
      <alignment horizontal="left" vertical="center" indent="1"/>
      <protection hidden="1"/>
    </xf>
    <xf numFmtId="0" fontId="5" fillId="5" borderId="21"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locked="0" hidden="1"/>
    </xf>
    <xf numFmtId="168" fontId="5" fillId="5" borderId="2" xfId="0" applyNumberFormat="1" applyFont="1" applyFill="1" applyBorder="1" applyAlignment="1" applyProtection="1">
      <alignment horizontal="center" vertical="center"/>
      <protection locked="0"/>
    </xf>
    <xf numFmtId="0" fontId="5" fillId="5" borderId="2" xfId="0" applyFont="1" applyFill="1" applyBorder="1" applyAlignment="1" applyProtection="1">
      <alignment vertical="center"/>
      <protection hidden="1"/>
    </xf>
    <xf numFmtId="0" fontId="7" fillId="10" borderId="7" xfId="0" applyFont="1" applyFill="1" applyBorder="1" applyAlignment="1" applyProtection="1">
      <alignment horizontal="center" vertical="center"/>
      <protection hidden="1"/>
    </xf>
    <xf numFmtId="0" fontId="29" fillId="5" borderId="0" xfId="0" applyFont="1" applyFill="1" applyAlignment="1" applyProtection="1">
      <alignment vertical="center"/>
      <protection hidden="1"/>
    </xf>
    <xf numFmtId="0" fontId="29" fillId="3" borderId="0" xfId="0" applyFont="1" applyFill="1" applyAlignment="1" applyProtection="1">
      <alignment vertical="center"/>
      <protection hidden="1"/>
    </xf>
    <xf numFmtId="0" fontId="5" fillId="0" borderId="0" xfId="0" applyFont="1" applyAlignment="1" applyProtection="1">
      <alignment vertical="center"/>
      <protection locked="0"/>
    </xf>
    <xf numFmtId="175" fontId="5" fillId="5" borderId="2" xfId="0" applyNumberFormat="1" applyFont="1" applyFill="1" applyBorder="1" applyAlignment="1" applyProtection="1">
      <alignment horizontal="center" vertical="center"/>
      <protection locked="0"/>
    </xf>
    <xf numFmtId="2" fontId="5" fillId="5" borderId="2" xfId="0" applyNumberFormat="1" applyFont="1" applyFill="1" applyBorder="1" applyAlignment="1" applyProtection="1">
      <alignment horizontal="center" vertical="center"/>
      <protection hidden="1"/>
    </xf>
    <xf numFmtId="2" fontId="37" fillId="5" borderId="0" xfId="0" applyNumberFormat="1" applyFont="1" applyFill="1" applyAlignment="1" applyProtection="1">
      <alignment horizontal="left" vertical="center"/>
      <protection hidden="1"/>
    </xf>
    <xf numFmtId="0" fontId="7" fillId="5" borderId="0" xfId="0" applyFont="1" applyFill="1" applyProtection="1">
      <protection hidden="1"/>
    </xf>
    <xf numFmtId="0" fontId="2" fillId="5" borderId="0" xfId="0" applyFont="1" applyFill="1" applyAlignment="1" applyProtection="1">
      <alignment horizontal="left" vertical="center"/>
      <protection hidden="1"/>
    </xf>
    <xf numFmtId="1" fontId="34" fillId="5" borderId="0" xfId="0" applyNumberFormat="1" applyFont="1" applyFill="1" applyAlignment="1" applyProtection="1">
      <alignment horizontal="left" vertical="center"/>
      <protection hidden="1"/>
    </xf>
    <xf numFmtId="0" fontId="34" fillId="5" borderId="0" xfId="0" applyFont="1" applyFill="1" applyAlignment="1" applyProtection="1">
      <alignment vertical="center"/>
      <protection hidden="1"/>
    </xf>
    <xf numFmtId="175" fontId="5" fillId="5" borderId="2" xfId="0" applyNumberFormat="1" applyFont="1" applyFill="1" applyBorder="1" applyAlignment="1" applyProtection="1">
      <alignment horizontal="center" vertical="center"/>
      <protection hidden="1"/>
    </xf>
    <xf numFmtId="165" fontId="8" fillId="5" borderId="0" xfId="0" applyNumberFormat="1" applyFont="1" applyFill="1" applyAlignment="1" applyProtection="1">
      <alignment horizontal="center" vertical="center"/>
      <protection hidden="1"/>
    </xf>
    <xf numFmtId="2" fontId="48" fillId="5" borderId="0" xfId="0" applyNumberFormat="1" applyFont="1" applyFill="1" applyAlignment="1" applyProtection="1">
      <alignment horizontal="left" vertical="center"/>
      <protection hidden="1"/>
    </xf>
    <xf numFmtId="0" fontId="25" fillId="5" borderId="0" xfId="0" applyFont="1" applyFill="1" applyAlignment="1" applyProtection="1">
      <alignment vertical="center"/>
      <protection hidden="1"/>
    </xf>
    <xf numFmtId="0" fontId="49" fillId="5" borderId="0" xfId="0" applyFont="1" applyFill="1" applyAlignment="1" applyProtection="1">
      <alignment vertical="center"/>
      <protection hidden="1"/>
    </xf>
    <xf numFmtId="0" fontId="50" fillId="13" borderId="0" xfId="0" applyFont="1" applyFill="1" applyProtection="1">
      <protection hidden="1"/>
    </xf>
    <xf numFmtId="0" fontId="0" fillId="13" borderId="0" xfId="0" applyFill="1" applyProtection="1">
      <protection hidden="1"/>
    </xf>
    <xf numFmtId="0" fontId="26" fillId="13" borderId="0" xfId="1" quotePrefix="1" applyFont="1" applyFill="1" applyAlignment="1" applyProtection="1">
      <alignment vertical="center"/>
      <protection hidden="1"/>
    </xf>
    <xf numFmtId="0" fontId="45" fillId="13" borderId="0" xfId="1" quotePrefix="1" applyFont="1" applyFill="1" applyAlignment="1" applyProtection="1">
      <alignment vertical="center"/>
      <protection hidden="1"/>
    </xf>
    <xf numFmtId="0" fontId="26" fillId="13" borderId="0" xfId="1" applyFont="1" applyFill="1" applyAlignment="1" applyProtection="1">
      <alignment vertical="center"/>
      <protection hidden="1"/>
    </xf>
    <xf numFmtId="0" fontId="26" fillId="13" borderId="0" xfId="1" applyFont="1" applyFill="1" applyAlignment="1" applyProtection="1">
      <alignment horizontal="left" vertical="center"/>
      <protection hidden="1"/>
    </xf>
    <xf numFmtId="0" fontId="0" fillId="14" borderId="0" xfId="0" applyFill="1"/>
    <xf numFmtId="0" fontId="0" fillId="13" borderId="0" xfId="0" applyFill="1"/>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9" fillId="0" borderId="0" xfId="0" applyFont="1"/>
    <xf numFmtId="2" fontId="52" fillId="5" borderId="0" xfId="0" applyNumberFormat="1" applyFont="1" applyFill="1" applyAlignment="1" applyProtection="1">
      <alignment vertical="center"/>
      <protection hidden="1"/>
    </xf>
    <xf numFmtId="0" fontId="29" fillId="3" borderId="0" xfId="0" applyFont="1" applyFill="1" applyProtection="1">
      <protection hidden="1"/>
    </xf>
    <xf numFmtId="2" fontId="34" fillId="5" borderId="0" xfId="0" applyNumberFormat="1" applyFont="1" applyFill="1" applyAlignment="1" applyProtection="1">
      <alignment horizontal="left" vertical="center"/>
      <protection hidden="1"/>
    </xf>
    <xf numFmtId="0" fontId="8" fillId="4" borderId="1" xfId="0" applyFont="1" applyFill="1" applyBorder="1" applyAlignment="1" applyProtection="1">
      <alignment horizontal="center" vertical="center"/>
      <protection locked="0"/>
    </xf>
    <xf numFmtId="0" fontId="0" fillId="15" borderId="0" xfId="0" applyFill="1"/>
    <xf numFmtId="0" fontId="4" fillId="0" borderId="0" xfId="1" applyNumberFormat="1" applyAlignment="1">
      <alignment horizontal="center"/>
    </xf>
    <xf numFmtId="0" fontId="27" fillId="0" borderId="3" xfId="0" applyFont="1" applyBorder="1"/>
    <xf numFmtId="0" fontId="0" fillId="15" borderId="27" xfId="0" applyFill="1" applyBorder="1"/>
    <xf numFmtId="0" fontId="0" fillId="0" borderId="28" xfId="0" applyBorder="1"/>
    <xf numFmtId="0" fontId="0" fillId="0" borderId="29" xfId="0" applyBorder="1"/>
    <xf numFmtId="0" fontId="12" fillId="0" borderId="23" xfId="0" applyFont="1" applyBorder="1"/>
    <xf numFmtId="1" fontId="34" fillId="5" borderId="0" xfId="0" quotePrefix="1" applyNumberFormat="1" applyFont="1" applyFill="1" applyAlignment="1" applyProtection="1">
      <alignment horizontal="left" vertical="center"/>
      <protection hidden="1"/>
    </xf>
    <xf numFmtId="0" fontId="12" fillId="8" borderId="0" xfId="0" applyFont="1" applyFill="1"/>
    <xf numFmtId="0" fontId="53" fillId="5" borderId="0" xfId="0" applyFont="1" applyFill="1" applyAlignment="1" applyProtection="1">
      <alignment horizontal="left" vertical="center"/>
      <protection hidden="1"/>
    </xf>
    <xf numFmtId="0" fontId="19" fillId="0" borderId="0" xfId="0" applyFont="1"/>
    <xf numFmtId="0" fontId="49" fillId="3" borderId="0" xfId="0" applyFont="1" applyFill="1" applyAlignment="1" applyProtection="1">
      <alignment horizontal="right" vertical="center" wrapText="1"/>
      <protection hidden="1"/>
    </xf>
    <xf numFmtId="0" fontId="55" fillId="5" borderId="0" xfId="0" applyFont="1" applyFill="1" applyAlignment="1" applyProtection="1">
      <alignment horizontal="left"/>
      <protection hidden="1"/>
    </xf>
    <xf numFmtId="0" fontId="55" fillId="5" borderId="0" xfId="0" applyFont="1" applyFill="1" applyAlignment="1" applyProtection="1">
      <alignment horizontal="left" indent="3"/>
      <protection hidden="1"/>
    </xf>
    <xf numFmtId="0" fontId="55" fillId="5" borderId="0" xfId="0" applyFont="1" applyFill="1" applyProtection="1">
      <protection hidden="1"/>
    </xf>
    <xf numFmtId="0" fontId="56" fillId="5" borderId="0" xfId="0" applyFont="1" applyFill="1" applyAlignment="1" applyProtection="1">
      <alignment vertical="center"/>
      <protection hidden="1"/>
    </xf>
    <xf numFmtId="0" fontId="54" fillId="5" borderId="0" xfId="0" applyFont="1" applyFill="1" applyAlignment="1" applyProtection="1">
      <alignment vertical="center"/>
      <protection hidden="1"/>
    </xf>
    <xf numFmtId="0" fontId="57" fillId="5" borderId="0" xfId="0" applyFont="1" applyFill="1" applyAlignment="1" applyProtection="1">
      <alignment vertical="center"/>
      <protection hidden="1"/>
    </xf>
    <xf numFmtId="166" fontId="27" fillId="0" borderId="0" xfId="0" applyNumberFormat="1" applyFont="1"/>
    <xf numFmtId="0" fontId="30" fillId="5" borderId="0" xfId="0" applyFont="1" applyFill="1" applyAlignment="1" applyProtection="1">
      <alignment horizontal="left" vertical="top" wrapText="1"/>
      <protection hidden="1"/>
    </xf>
    <xf numFmtId="0" fontId="24" fillId="11" borderId="12" xfId="1" applyFont="1" applyFill="1" applyBorder="1" applyAlignment="1" applyProtection="1">
      <alignment horizontal="left" indent="1"/>
      <protection hidden="1"/>
    </xf>
    <xf numFmtId="0" fontId="24" fillId="11" borderId="13" xfId="1" applyFont="1" applyFill="1" applyBorder="1" applyAlignment="1" applyProtection="1">
      <alignment horizontal="left" indent="1"/>
      <protection hidden="1"/>
    </xf>
    <xf numFmtId="0" fontId="33" fillId="5" borderId="0" xfId="0" quotePrefix="1" applyFont="1" applyFill="1" applyAlignment="1" applyProtection="1">
      <alignment horizontal="left" vertical="top" wrapText="1"/>
      <protection hidden="1"/>
    </xf>
    <xf numFmtId="0" fontId="24" fillId="11" borderId="12" xfId="1" applyFont="1" applyFill="1" applyBorder="1" applyAlignment="1" applyProtection="1">
      <alignment horizontal="left" indent="1"/>
      <protection locked="0" hidden="1"/>
    </xf>
    <xf numFmtId="0" fontId="24" fillId="11" borderId="13" xfId="1" applyFont="1" applyFill="1" applyBorder="1" applyAlignment="1" applyProtection="1">
      <alignment horizontal="left" indent="1"/>
      <protection locked="0" hidden="1"/>
    </xf>
    <xf numFmtId="0" fontId="1" fillId="7" borderId="2" xfId="0" applyFont="1" applyFill="1" applyBorder="1" applyAlignment="1" applyProtection="1">
      <alignment horizontal="center" vertical="center"/>
      <protection hidden="1"/>
    </xf>
    <xf numFmtId="0" fontId="1" fillId="7" borderId="3" xfId="0" applyFont="1" applyFill="1" applyBorder="1" applyAlignment="1" applyProtection="1">
      <alignment horizontal="center" vertical="center"/>
      <protection hidden="1"/>
    </xf>
    <xf numFmtId="165" fontId="8" fillId="10" borderId="15" xfId="0" applyNumberFormat="1" applyFont="1" applyFill="1" applyBorder="1" applyAlignment="1" applyProtection="1">
      <alignment horizontal="center" vertical="center"/>
      <protection hidden="1"/>
    </xf>
    <xf numFmtId="165" fontId="8" fillId="10" borderId="16" xfId="0" applyNumberFormat="1" applyFont="1" applyFill="1" applyBorder="1" applyAlignment="1" applyProtection="1">
      <alignment horizontal="center" vertical="center"/>
      <protection hidden="1"/>
    </xf>
    <xf numFmtId="165" fontId="8" fillId="10" borderId="22" xfId="0" applyNumberFormat="1" applyFont="1" applyFill="1" applyBorder="1" applyAlignment="1" applyProtection="1">
      <alignment horizontal="center" vertical="center"/>
      <protection hidden="1"/>
    </xf>
    <xf numFmtId="14" fontId="11" fillId="10" borderId="15" xfId="0" applyNumberFormat="1" applyFont="1" applyFill="1" applyBorder="1" applyAlignment="1" applyProtection="1">
      <alignment horizontal="center" vertical="center"/>
      <protection hidden="1"/>
    </xf>
    <xf numFmtId="14" fontId="11" fillId="10" borderId="16" xfId="0" applyNumberFormat="1" applyFont="1" applyFill="1" applyBorder="1" applyAlignment="1" applyProtection="1">
      <alignment horizontal="center" vertical="center"/>
      <protection hidden="1"/>
    </xf>
    <xf numFmtId="14" fontId="11" fillId="3" borderId="15" xfId="0" applyNumberFormat="1" applyFont="1" applyFill="1" applyBorder="1" applyAlignment="1" applyProtection="1">
      <alignment horizontal="center" vertical="center"/>
      <protection hidden="1"/>
    </xf>
    <xf numFmtId="14" fontId="11" fillId="3" borderId="16" xfId="0" applyNumberFormat="1" applyFont="1" applyFill="1" applyBorder="1" applyAlignment="1" applyProtection="1">
      <alignment horizontal="center" vertical="center"/>
      <protection hidden="1"/>
    </xf>
    <xf numFmtId="165" fontId="8" fillId="10" borderId="15" xfId="0" applyNumberFormat="1" applyFont="1" applyFill="1" applyBorder="1" applyAlignment="1" applyProtection="1">
      <alignment horizontal="center" vertical="center" wrapText="1"/>
      <protection hidden="1"/>
    </xf>
    <xf numFmtId="0" fontId="8" fillId="10" borderId="15" xfId="0" applyFont="1" applyFill="1" applyBorder="1" applyAlignment="1" applyProtection="1">
      <alignment horizontal="center" vertical="center"/>
      <protection hidden="1"/>
    </xf>
    <xf numFmtId="0" fontId="8" fillId="10" borderId="22" xfId="0" applyFont="1" applyFill="1" applyBorder="1" applyAlignment="1" applyProtection="1">
      <alignment horizontal="center" vertical="center"/>
      <protection hidden="1"/>
    </xf>
    <xf numFmtId="0" fontId="8" fillId="10" borderId="16" xfId="0" applyFont="1" applyFill="1" applyBorder="1" applyAlignment="1" applyProtection="1">
      <alignment horizontal="center" vertical="center"/>
      <protection hidden="1"/>
    </xf>
    <xf numFmtId="0" fontId="5" fillId="5" borderId="22" xfId="0" applyFont="1" applyFill="1" applyBorder="1" applyAlignment="1" applyProtection="1">
      <alignment horizontal="center" vertical="center"/>
      <protection hidden="1"/>
    </xf>
    <xf numFmtId="0" fontId="12" fillId="9" borderId="0" xfId="0" applyFont="1" applyFill="1" applyAlignment="1">
      <alignment horizontal="center"/>
    </xf>
    <xf numFmtId="0" fontId="12" fillId="14" borderId="0" xfId="0" applyFont="1" applyFill="1" applyAlignment="1">
      <alignment horizontal="center"/>
    </xf>
    <xf numFmtId="0" fontId="12" fillId="8" borderId="0" xfId="0" applyFont="1" applyFill="1" applyAlignment="1">
      <alignment horizontal="center"/>
    </xf>
    <xf numFmtId="166" fontId="5" fillId="5" borderId="26" xfId="0" applyNumberFormat="1" applyFont="1" applyFill="1" applyBorder="1" applyAlignment="1" applyProtection="1">
      <alignment horizontal="right" vertical="center"/>
      <protection hidden="1"/>
    </xf>
    <xf numFmtId="166" fontId="5" fillId="5" borderId="24" xfId="0" applyNumberFormat="1" applyFont="1" applyFill="1" applyBorder="1" applyAlignment="1" applyProtection="1">
      <alignment horizontal="right" vertical="center"/>
      <protection hidden="1"/>
    </xf>
    <xf numFmtId="170" fontId="15" fillId="6" borderId="2" xfId="0" applyNumberFormat="1" applyFont="1" applyFill="1" applyBorder="1" applyAlignment="1" applyProtection="1">
      <alignment horizontal="right" vertical="center"/>
      <protection hidden="1"/>
    </xf>
    <xf numFmtId="170" fontId="15" fillId="6" borderId="3" xfId="0" applyNumberFormat="1" applyFont="1" applyFill="1" applyBorder="1" applyAlignment="1" applyProtection="1">
      <alignment horizontal="right" vertical="center"/>
      <protection hidden="1"/>
    </xf>
    <xf numFmtId="170" fontId="15" fillId="6" borderId="26" xfId="0" applyNumberFormat="1" applyFont="1" applyFill="1" applyBorder="1" applyAlignment="1" applyProtection="1">
      <alignment horizontal="right" vertical="center"/>
      <protection hidden="1"/>
    </xf>
    <xf numFmtId="170" fontId="15" fillId="6" borderId="24" xfId="0" applyNumberFormat="1" applyFont="1" applyFill="1" applyBorder="1" applyAlignment="1" applyProtection="1">
      <alignment horizontal="right" vertical="center"/>
      <protection hidden="1"/>
    </xf>
    <xf numFmtId="166" fontId="5" fillId="5" borderId="2" xfId="0" applyNumberFormat="1" applyFont="1" applyFill="1" applyBorder="1" applyAlignment="1" applyProtection="1">
      <alignment horizontal="right" vertical="center"/>
      <protection locked="0"/>
    </xf>
    <xf numFmtId="166" fontId="5" fillId="5" borderId="3" xfId="0" applyNumberFormat="1" applyFont="1" applyFill="1" applyBorder="1" applyAlignment="1" applyProtection="1">
      <alignment horizontal="right" vertical="center"/>
      <protection locked="0"/>
    </xf>
    <xf numFmtId="0" fontId="8" fillId="4" borderId="15"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165" fontId="8" fillId="5" borderId="20" xfId="0" applyNumberFormat="1" applyFont="1" applyFill="1" applyBorder="1" applyAlignment="1" applyProtection="1">
      <alignment horizontal="center" vertical="center"/>
      <protection hidden="1"/>
    </xf>
    <xf numFmtId="0" fontId="8" fillId="2" borderId="2" xfId="0" applyFont="1" applyFill="1" applyBorder="1" applyAlignment="1" applyProtection="1">
      <alignment horizontal="right" vertical="center" indent="3"/>
      <protection hidden="1"/>
    </xf>
    <xf numFmtId="0" fontId="8" fillId="2" borderId="3" xfId="0" applyFont="1" applyFill="1" applyBorder="1" applyAlignment="1" applyProtection="1">
      <alignment horizontal="right" vertical="center" indent="3"/>
      <protection hidden="1"/>
    </xf>
    <xf numFmtId="0" fontId="8" fillId="2" borderId="2" xfId="0" applyFont="1" applyFill="1" applyBorder="1" applyAlignment="1" applyProtection="1">
      <alignment horizontal="right" vertical="center" indent="2"/>
      <protection hidden="1"/>
    </xf>
    <xf numFmtId="0" fontId="8" fillId="2" borderId="3" xfId="0" applyFont="1" applyFill="1" applyBorder="1" applyAlignment="1" applyProtection="1">
      <alignment horizontal="right" vertical="center" indent="2"/>
      <protection hidden="1"/>
    </xf>
    <xf numFmtId="0" fontId="8" fillId="4" borderId="15" xfId="0" applyFont="1" applyFill="1" applyBorder="1" applyAlignment="1" applyProtection="1">
      <alignment horizontal="center" vertical="center"/>
      <protection locked="0" hidden="1"/>
    </xf>
    <xf numFmtId="0" fontId="8" fillId="4" borderId="16" xfId="0" applyFont="1" applyFill="1" applyBorder="1" applyAlignment="1" applyProtection="1">
      <alignment horizontal="center" vertical="center"/>
      <protection locked="0" hidden="1"/>
    </xf>
    <xf numFmtId="168" fontId="5" fillId="5" borderId="2" xfId="0" applyNumberFormat="1" applyFont="1" applyFill="1" applyBorder="1" applyAlignment="1" applyProtection="1">
      <alignment horizontal="right" vertical="center"/>
      <protection hidden="1"/>
    </xf>
    <xf numFmtId="168" fontId="5" fillId="5" borderId="3" xfId="0" applyNumberFormat="1" applyFont="1" applyFill="1" applyBorder="1" applyAlignment="1" applyProtection="1">
      <alignment horizontal="right" vertical="center"/>
      <protection hidden="1"/>
    </xf>
    <xf numFmtId="1" fontId="5" fillId="5" borderId="2" xfId="0" applyNumberFormat="1" applyFont="1" applyFill="1" applyBorder="1" applyAlignment="1" applyProtection="1">
      <alignment horizontal="right" vertical="center"/>
      <protection locked="0"/>
    </xf>
    <xf numFmtId="1" fontId="5" fillId="5" borderId="3" xfId="0" applyNumberFormat="1" applyFont="1" applyFill="1" applyBorder="1" applyAlignment="1" applyProtection="1">
      <alignment horizontal="right" vertical="center"/>
      <protection locked="0"/>
    </xf>
    <xf numFmtId="0" fontId="8" fillId="4" borderId="17"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166" fontId="5" fillId="5" borderId="2" xfId="0" applyNumberFormat="1" applyFont="1" applyFill="1" applyBorder="1" applyAlignment="1" applyProtection="1">
      <alignment horizontal="right" vertical="center"/>
      <protection hidden="1"/>
    </xf>
    <xf numFmtId="166" fontId="5" fillId="5" borderId="3" xfId="0" applyNumberFormat="1" applyFont="1" applyFill="1" applyBorder="1" applyAlignment="1" applyProtection="1">
      <alignment horizontal="right" vertical="center"/>
      <protection hidden="1"/>
    </xf>
    <xf numFmtId="165" fontId="8" fillId="5" borderId="0" xfId="0" applyNumberFormat="1" applyFont="1" applyFill="1" applyAlignment="1" applyProtection="1">
      <alignment horizontal="center" vertical="center"/>
      <protection hidden="1"/>
    </xf>
    <xf numFmtId="166" fontId="5" fillId="5" borderId="2" xfId="0" applyNumberFormat="1" applyFont="1" applyFill="1" applyBorder="1" applyAlignment="1" applyProtection="1">
      <alignment horizontal="left" vertical="center" indent="1"/>
      <protection locked="0"/>
    </xf>
    <xf numFmtId="166" fontId="5" fillId="5" borderId="3" xfId="0" applyNumberFormat="1" applyFont="1" applyFill="1" applyBorder="1" applyAlignment="1" applyProtection="1">
      <alignment horizontal="left" vertical="center" indent="1"/>
      <protection locked="0"/>
    </xf>
    <xf numFmtId="166" fontId="15" fillId="6" borderId="2" xfId="0" applyNumberFormat="1" applyFont="1" applyFill="1" applyBorder="1" applyAlignment="1" applyProtection="1">
      <alignment horizontal="right" vertical="center"/>
      <protection hidden="1"/>
    </xf>
    <xf numFmtId="166" fontId="15" fillId="6" borderId="3" xfId="0" applyNumberFormat="1" applyFont="1" applyFill="1" applyBorder="1" applyAlignment="1" applyProtection="1">
      <alignment horizontal="right" vertical="center"/>
      <protection hidden="1"/>
    </xf>
    <xf numFmtId="0" fontId="5" fillId="5" borderId="0" xfId="0" applyFont="1" applyFill="1" applyAlignment="1" applyProtection="1">
      <alignment horizontal="left" vertical="top"/>
      <protection locked="0" hidden="1"/>
    </xf>
    <xf numFmtId="165" fontId="8" fillId="4" borderId="17" xfId="0" applyNumberFormat="1" applyFont="1" applyFill="1" applyBorder="1" applyAlignment="1" applyProtection="1">
      <alignment horizontal="center" vertical="center"/>
      <protection locked="0" hidden="1"/>
    </xf>
    <xf numFmtId="165" fontId="8" fillId="4" borderId="18" xfId="0" applyNumberFormat="1" applyFont="1" applyFill="1" applyBorder="1" applyAlignment="1" applyProtection="1">
      <alignment horizontal="center" vertical="center"/>
      <protection locked="0" hidden="1"/>
    </xf>
    <xf numFmtId="165" fontId="8" fillId="4" borderId="15" xfId="0" applyNumberFormat="1" applyFont="1" applyFill="1" applyBorder="1" applyAlignment="1" applyProtection="1">
      <alignment horizontal="center" vertical="center"/>
      <protection locked="0" hidden="1"/>
    </xf>
    <xf numFmtId="165" fontId="8" fillId="4" borderId="16" xfId="0" applyNumberFormat="1" applyFont="1" applyFill="1" applyBorder="1" applyAlignment="1" applyProtection="1">
      <alignment horizontal="center" vertical="center"/>
      <protection locked="0" hidden="1"/>
    </xf>
    <xf numFmtId="0" fontId="5" fillId="5" borderId="0" xfId="0" applyFont="1" applyFill="1" applyAlignment="1" applyProtection="1">
      <alignment horizontal="left" vertical="center"/>
      <protection locked="0" hidden="1"/>
    </xf>
  </cellXfs>
  <cellStyles count="4">
    <cellStyle name="Comma 2" xfId="3" xr:uid="{6416074C-9258-4682-B03E-A02D0EF5290E}"/>
    <cellStyle name="Komma" xfId="2" builtinId="3"/>
    <cellStyle name="Link" xfId="1" builtinId="8"/>
    <cellStyle name="Normal" xfId="0" builtinId="0"/>
  </cellStyles>
  <dxfs count="307">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color rgb="FFF7F7F7"/>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3743705557422"/>
        </left>
        <right/>
        <top/>
        <bottom/>
      </border>
    </dxf>
    <dxf>
      <font>
        <color rgb="FFF7F7F7"/>
      </font>
      <fill>
        <patternFill>
          <bgColor rgb="FFF7F7F7"/>
        </patternFill>
      </fill>
      <border>
        <left style="thin">
          <color theme="0" tint="-0.14993743705557422"/>
        </left>
        <right/>
        <top/>
        <bottom/>
      </border>
    </dxf>
    <dxf>
      <font>
        <b/>
        <i val="0"/>
        <color rgb="FFFF0000"/>
      </font>
    </dxf>
    <dxf>
      <font>
        <color rgb="FFF7F7F7"/>
      </font>
      <fill>
        <patternFill>
          <bgColor rgb="FFF7F7F7"/>
        </patternFill>
      </fill>
      <border>
        <left/>
        <right/>
        <top/>
        <bottom/>
        <vertical/>
        <horizontal/>
      </border>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numFmt numFmtId="171" formatCode="_-* #,##0\ [$kr.-406]_-;\-* #,##0\ [$kr.-406]_-;_-* &quot;-&quot;\ [$kr.-406]_-;_-@_-"/>
    </dxf>
    <dxf>
      <numFmt numFmtId="169" formatCode="0.0;\-0.0;&quot;&quot;"/>
    </dxf>
    <dxf>
      <font>
        <color rgb="FFF7F7F7"/>
      </font>
      <fill>
        <patternFill>
          <bgColor rgb="FFF7F7F7"/>
        </patternFill>
      </fill>
      <border>
        <left/>
        <right/>
        <top/>
        <bottom/>
        <vertical/>
        <horizontal/>
      </border>
    </dxf>
    <dxf>
      <font>
        <b/>
        <i val="0"/>
      </font>
      <numFmt numFmtId="166" formatCode="_-* #,##0\ [$kr.-406]_-;\-* #,##0\ [$kr.-406]_-;_-* &quot;-&quot;??\ [$kr.-406]_-;_-@_-"/>
    </dxf>
    <dxf>
      <font>
        <b/>
        <i val="0"/>
      </font>
      <numFmt numFmtId="176" formatCode="#,##0.00_);\(#,##0.00\)"/>
    </dxf>
    <dxf>
      <font>
        <color rgb="FFF7F7F7"/>
      </font>
    </dxf>
    <dxf>
      <font>
        <color rgb="FFF7F7F7"/>
      </font>
    </dxf>
    <dxf>
      <numFmt numFmtId="171" formatCode="_-* #,##0\ [$kr.-406]_-;\-* #,##0\ [$kr.-406]_-;_-* &quot;-&quot;\ [$kr.-406]_-;_-@_-"/>
    </dxf>
    <dxf>
      <font>
        <b val="0"/>
        <i/>
        <color theme="0" tint="-0.499984740745262"/>
      </font>
    </dxf>
    <dxf>
      <font>
        <b/>
        <i val="0"/>
        <color rgb="FFFF0000"/>
      </font>
    </dxf>
    <dxf>
      <font>
        <color rgb="FFF7F7F7"/>
      </font>
    </dxf>
    <dxf>
      <font>
        <color rgb="FFF7F7F7"/>
      </font>
    </dxf>
    <dxf>
      <fill>
        <patternFill>
          <bgColor theme="9" tint="0.79998168889431442"/>
        </patternFill>
      </fill>
      <border>
        <top style="thin">
          <color theme="0" tint="-0.24994659260841701"/>
        </top>
        <vertical/>
        <horizontal/>
      </border>
    </dxf>
    <dxf>
      <font>
        <b val="0"/>
        <i val="0"/>
        <color auto="1"/>
      </font>
      <fill>
        <patternFill patternType="solid">
          <bgColor rgb="FFF7F7F7"/>
        </patternFill>
      </fill>
      <border>
        <left/>
        <right/>
        <top/>
        <bottom/>
      </border>
    </dxf>
    <dxf>
      <font>
        <b val="0"/>
        <i val="0"/>
        <color auto="1"/>
      </font>
      <fill>
        <patternFill>
          <bgColor rgb="FFD9D9D9"/>
        </patternFill>
      </fill>
    </dxf>
    <dxf>
      <numFmt numFmtId="177" formatCode="0;\-0;;"/>
    </dxf>
    <dxf>
      <font>
        <color rgb="FFF7F7F7"/>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indent="0" justifyLastLine="0" shrinkToFit="0" readingOrder="0"/>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numFmt numFmtId="0" formatCode="General"/>
      <alignment horizontal="general" vertical="center" textRotation="0" wrapText="0" indent="0" justifyLastLine="0" shrinkToFit="0" readingOrder="0"/>
    </dxf>
    <dxf>
      <alignment horizontal="general" vertical="center" textRotation="0" indent="0" justifyLastLine="0" shrinkToFit="0" readingOrder="0"/>
    </dxf>
    <dxf>
      <fill>
        <patternFill patternType="solid">
          <fgColor indexed="64"/>
          <bgColor rgb="FF00B05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numFmt numFmtId="166" formatCode="_-* #,##0\ [$kr.-406]_-;\-* #,##0\ [$kr.-406]_-;_-* &quot;-&quot;??\ [$kr.-406]_-;_-@_-"/>
    </dxf>
    <dxf>
      <numFmt numFmtId="166" formatCode="_-* #,##0\ [$kr.-406]_-;\-* #,##0\ [$kr.-406]_-;_-* &quot;-&quot;??\ [$kr.-406]_-;_-@_-"/>
    </dxf>
    <dxf>
      <fill>
        <patternFill patternType="solid">
          <fgColor indexed="64"/>
          <bgColor rgb="FF003921"/>
        </patternFill>
      </fill>
    </dxf>
    <dxf>
      <font>
        <color auto="1"/>
      </font>
      <numFmt numFmtId="166" formatCode="_-* #,##0\ [$kr.-406]_-;\-* #,##0\ [$kr.-406]_-;_-* &quot;-&quot;??\ [$kr.-406]_-;_-@_-"/>
    </dxf>
    <dxf>
      <font>
        <color auto="1"/>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numFmt numFmtId="166" formatCode="_-* #,##0\ [$kr.-406]_-;\-* #,##0\ [$kr.-406]_-;_-* &quot;-&quot;??\ [$kr.-406]_-;_-@_-"/>
    </dxf>
    <dxf>
      <numFmt numFmtId="166" formatCode="_-* #,##0\ [$kr.-406]_-;\-* #,##0\ [$kr.-406]_-;_-* &quot;-&quot;??\ [$kr.-406]_-;_-@_-"/>
    </dxf>
    <dxf>
      <fill>
        <patternFill patternType="solid">
          <fgColor indexed="64"/>
          <bgColor rgb="FF003921"/>
        </patternFill>
      </fill>
    </dxf>
    <dxf>
      <numFmt numFmtId="166" formatCode="_-* #,##0\ [$kr.-406]_-;\-* #,##0\ [$kr.-406]_-;_-* &quot;-&quot;??\ [$kr.-406]_-;_-@_-"/>
    </dxf>
    <dxf>
      <numFmt numFmtId="166" formatCode="_-* #,##0\ [$kr.-406]_-;\-* #,##0\ [$kr.-406]_-;_-* &quot;-&quot;??\ [$kr.-406]_-;_-@_-"/>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ont>
        <b val="0"/>
        <i val="0"/>
        <strike val="0"/>
        <condense val="0"/>
        <extend val="0"/>
        <outline val="0"/>
        <shadow val="0"/>
        <u val="none"/>
        <vertAlign val="baseline"/>
        <sz val="11"/>
        <color theme="1"/>
        <name val="Calibri"/>
        <family val="2"/>
        <scheme val="minor"/>
      </font>
      <numFmt numFmtId="166" formatCode="_-* #,##0\ [$kr.-406]_-;\-* #,##0\ [$kr.-406]_-;_-* &quot;-&quot;??\ [$kr.-406]_-;_-@_-"/>
      <fill>
        <patternFill patternType="solid">
          <fgColor theme="6" tint="0.59999389629810485"/>
          <bgColor theme="6" tint="0.59999389629810485"/>
        </patternFill>
      </fill>
      <border diagonalUp="0" diagonalDown="0" outline="0">
        <left/>
        <right/>
        <top style="thin">
          <color theme="0"/>
        </top>
        <bottom/>
      </border>
    </dxf>
    <dxf>
      <border outline="0">
        <top style="thin">
          <color theme="0"/>
        </top>
      </border>
    </dxf>
    <dxf>
      <border outline="0">
        <bottom style="thin">
          <color theme="0"/>
        </bottom>
      </border>
    </dxf>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numFmt numFmtId="166" formatCode="_-* #,##0\ [$kr.-406]_-;\-* #,##0\ [$kr.-406]_-;_-* &quot;-&quot;??\ [$kr.-406]_-;_-@_-"/>
    </dxf>
    <dxf>
      <numFmt numFmtId="166" formatCode="_-* #,##0\ [$kr.-406]_-;\-* #,##0\ [$kr.-406]_-;_-* &quot;-&quot;??\ [$kr.-406]_-;_-@_-"/>
    </dxf>
    <dxf>
      <numFmt numFmtId="166" formatCode="_-* #,##0\ [$kr.-406]_-;\-* #,##0\ [$kr.-406]_-;_-* &quot;-&quot;??\ [$kr.-406]_-;_-@_-"/>
    </dxf>
    <dxf>
      <fill>
        <patternFill patternType="solid">
          <fgColor indexed="64"/>
          <bgColor rgb="FF003921"/>
        </patternFill>
      </fill>
    </dxf>
    <dxf>
      <numFmt numFmtId="166" formatCode="_-* #,##0\ [$kr.-406]_-;\-* #,##0\ [$kr.-406]_-;_-* &quot;-&quot;??\ [$kr.-406]_-;_-@_-"/>
    </dxf>
    <dxf>
      <numFmt numFmtId="166" formatCode="_-* #,##0\ [$kr.-406]_-;\-* #,##0\ [$kr.-406]_-;_-* &quot;-&quot;??\ [$kr.-406]_-;_-@_-"/>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numFmt numFmtId="166" formatCode="_-* #,##0\ [$kr.-406]_-;\-* #,##0\ [$kr.-406]_-;_-* &quot;-&quot;??\ [$kr.-406]_-;_-@_-"/>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theme="0"/>
        <name val="Calibri"/>
        <family val="2"/>
        <scheme val="minor"/>
      </font>
    </dxf>
    <dxf>
      <numFmt numFmtId="0" formatCode="General"/>
      <alignment horizontal="center" vertical="bottom" textRotation="0" wrapText="0" indent="0" justifyLastLine="0" shrinkToFit="0" readingOrder="0"/>
    </dxf>
    <dxf>
      <numFmt numFmtId="166" formatCode="_-* #,##0\ [$kr.-406]_-;\-* #,##0\ [$kr.-406]_-;_-* &quot;-&quot;??\ [$kr.-406]_-;_-@_-"/>
    </dxf>
    <dxf>
      <numFmt numFmtId="166" formatCode="_-* #,##0\ [$kr.-406]_-;\-* #,##0\ [$kr.-406]_-;_-* &quot;-&quot;??\ [$kr.-406]_-;_-@_-"/>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s>
  <tableStyles count="0" defaultTableStyle="TableStyleMedium2" defaultPivotStyle="PivotStyleLight16"/>
  <colors>
    <mruColors>
      <color rgb="FFF7F7F7"/>
      <color rgb="FF00B050"/>
      <color rgb="FFFFF48D"/>
      <color rgb="FF2B5348"/>
      <color rgb="FFCCF2DB"/>
      <color rgb="FFE7E6E6"/>
      <color rgb="FFF2F2F2"/>
      <color rgb="FFD9D9D9"/>
      <color rgb="FFB2B2B2"/>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0.jpeg"/><Relationship Id="rId1" Type="http://schemas.openxmlformats.org/officeDocument/2006/relationships/image" Target="../media/image5.jpeg"/><Relationship Id="rId4" Type="http://schemas.openxmlformats.org/officeDocument/2006/relationships/image" Target="../media/image8.sv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1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2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21.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6.jpeg"/><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2619</xdr:rowOff>
    </xdr:from>
    <xdr:to>
      <xdr:col>5</xdr:col>
      <xdr:colOff>0</xdr:colOff>
      <xdr:row>1</xdr:row>
      <xdr:rowOff>2619</xdr:rowOff>
    </xdr:to>
    <xdr:grpSp>
      <xdr:nvGrpSpPr>
        <xdr:cNvPr id="5" name="Group 4">
          <a:extLst>
            <a:ext uri="{FF2B5EF4-FFF2-40B4-BE49-F238E27FC236}">
              <a16:creationId xmlns:a16="http://schemas.microsoft.com/office/drawing/2014/main" id="{B4DB4788-78B9-4D0E-809F-130067AC03D4}"/>
            </a:ext>
          </a:extLst>
        </xdr:cNvPr>
        <xdr:cNvGrpSpPr/>
      </xdr:nvGrpSpPr>
      <xdr:grpSpPr>
        <a:xfrm>
          <a:off x="10582275" y="631269"/>
          <a:ext cx="0" cy="0"/>
          <a:chOff x="5572521" y="208359"/>
          <a:chExt cx="1368000" cy="216000"/>
        </a:xfrm>
      </xdr:grpSpPr>
      <xdr:sp macro="" textlink="">
        <xdr:nvSpPr>
          <xdr:cNvPr id="6" name="Rectangle: Rounded Corners 5">
            <a:extLst>
              <a:ext uri="{FF2B5EF4-FFF2-40B4-BE49-F238E27FC236}">
                <a16:creationId xmlns:a16="http://schemas.microsoft.com/office/drawing/2014/main" id="{DAF9B81E-F499-7A33-0645-B4C852EDABDF}"/>
              </a:ext>
            </a:extLst>
          </xdr:cNvPr>
          <xdr:cNvSpPr/>
        </xdr:nvSpPr>
        <xdr:spPr>
          <a:xfrm>
            <a:off x="5572521" y="228599"/>
            <a:ext cx="1368000" cy="180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pic>
        <xdr:nvPicPr>
          <xdr:cNvPr id="7" name="Graphic 6" descr="Cursor with solid fill">
            <a:extLst>
              <a:ext uri="{FF2B5EF4-FFF2-40B4-BE49-F238E27FC236}">
                <a16:creationId xmlns:a16="http://schemas.microsoft.com/office/drawing/2014/main" id="{2010EB2B-11A8-C636-633C-6CA6BDC93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1072365">
            <a:off x="6677421" y="208359"/>
            <a:ext cx="216000" cy="216000"/>
          </a:xfrm>
          <a:prstGeom prst="rect">
            <a:avLst/>
          </a:prstGeom>
        </xdr:spPr>
      </xdr:pic>
    </xdr:grpSp>
    <xdr:clientData/>
  </xdr:twoCellAnchor>
  <xdr:twoCellAnchor>
    <xdr:from>
      <xdr:col>5</xdr:col>
      <xdr:colOff>0</xdr:colOff>
      <xdr:row>1</xdr:row>
      <xdr:rowOff>2619</xdr:rowOff>
    </xdr:from>
    <xdr:to>
      <xdr:col>5</xdr:col>
      <xdr:colOff>0</xdr:colOff>
      <xdr:row>1</xdr:row>
      <xdr:rowOff>2619</xdr:rowOff>
    </xdr:to>
    <xdr:grpSp>
      <xdr:nvGrpSpPr>
        <xdr:cNvPr id="8" name="Group 7">
          <a:extLst>
            <a:ext uri="{FF2B5EF4-FFF2-40B4-BE49-F238E27FC236}">
              <a16:creationId xmlns:a16="http://schemas.microsoft.com/office/drawing/2014/main" id="{64775FA5-3E27-42D4-BEDC-4C44FBCE4B00}"/>
            </a:ext>
          </a:extLst>
        </xdr:cNvPr>
        <xdr:cNvGrpSpPr/>
      </xdr:nvGrpSpPr>
      <xdr:grpSpPr>
        <a:xfrm>
          <a:off x="10582275" y="631269"/>
          <a:ext cx="0" cy="0"/>
          <a:chOff x="7262812" y="208359"/>
          <a:chExt cx="1548000" cy="216000"/>
        </a:xfrm>
      </xdr:grpSpPr>
      <xdr:sp macro="" textlink="">
        <xdr:nvSpPr>
          <xdr:cNvPr id="9" name="Rectangle: Rounded Corners 8">
            <a:extLst>
              <a:ext uri="{FF2B5EF4-FFF2-40B4-BE49-F238E27FC236}">
                <a16:creationId xmlns:a16="http://schemas.microsoft.com/office/drawing/2014/main" id="{DB73D274-359B-BE8A-342B-77FF0038E3B6}"/>
              </a:ext>
            </a:extLst>
          </xdr:cNvPr>
          <xdr:cNvSpPr/>
        </xdr:nvSpPr>
        <xdr:spPr>
          <a:xfrm>
            <a:off x="7262812" y="228599"/>
            <a:ext cx="1548000" cy="180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pic>
        <xdr:nvPicPr>
          <xdr:cNvPr id="10" name="Graphic 9" descr="Cursor with solid fill">
            <a:extLst>
              <a:ext uri="{FF2B5EF4-FFF2-40B4-BE49-F238E27FC236}">
                <a16:creationId xmlns:a16="http://schemas.microsoft.com/office/drawing/2014/main" id="{93BED0A7-319D-AFCB-6879-BC796CAEA2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1072365">
            <a:off x="8542735" y="208359"/>
            <a:ext cx="216000" cy="216000"/>
          </a:xfrm>
          <a:prstGeom prst="rect">
            <a:avLst/>
          </a:prstGeom>
        </xdr:spPr>
      </xdr:pic>
    </xdr:grpSp>
    <xdr:clientData/>
  </xdr:twoCellAnchor>
  <xdr:twoCellAnchor editAs="oneCell">
    <xdr:from>
      <xdr:col>2</xdr:col>
      <xdr:colOff>386893</xdr:colOff>
      <xdr:row>0</xdr:row>
      <xdr:rowOff>196003</xdr:rowOff>
    </xdr:from>
    <xdr:to>
      <xdr:col>3</xdr:col>
      <xdr:colOff>2447926</xdr:colOff>
      <xdr:row>0</xdr:row>
      <xdr:rowOff>459123</xdr:rowOff>
    </xdr:to>
    <xdr:pic>
      <xdr:nvPicPr>
        <xdr:cNvPr id="2" name="Picture 1">
          <a:extLst>
            <a:ext uri="{FF2B5EF4-FFF2-40B4-BE49-F238E27FC236}">
              <a16:creationId xmlns:a16="http://schemas.microsoft.com/office/drawing/2014/main" id="{4BDA1527-00D2-4F00-A066-302B0CDA468F}"/>
            </a:ext>
          </a:extLst>
        </xdr:cNvPr>
        <xdr:cNvPicPr>
          <a:picLocks noChangeAspect="1" noChangeArrowheads="1"/>
        </xdr:cNvPicPr>
      </xdr:nvPicPr>
      <xdr:blipFill>
        <a:blip xmlns:r="http://schemas.openxmlformats.org/officeDocument/2006/relationships" r:embed="rId3"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7893" y="196003"/>
          <a:ext cx="4642308" cy="26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21309</xdr:colOff>
      <xdr:row>0</xdr:row>
      <xdr:rowOff>147563</xdr:rowOff>
    </xdr:from>
    <xdr:to>
      <xdr:col>2</xdr:col>
      <xdr:colOff>267669</xdr:colOff>
      <xdr:row>0</xdr:row>
      <xdr:rowOff>507563</xdr:rowOff>
    </xdr:to>
    <xdr:pic>
      <xdr:nvPicPr>
        <xdr:cNvPr id="3" name="Picture 2">
          <a:extLst>
            <a:ext uri="{FF2B5EF4-FFF2-40B4-BE49-F238E27FC236}">
              <a16:creationId xmlns:a16="http://schemas.microsoft.com/office/drawing/2014/main" id="{72E7EDA6-5F2E-49E5-B52B-68C340130F43}"/>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386892</xdr:colOff>
      <xdr:row>0</xdr:row>
      <xdr:rowOff>196003</xdr:rowOff>
    </xdr:from>
    <xdr:to>
      <xdr:col>5</xdr:col>
      <xdr:colOff>424299</xdr:colOff>
      <xdr:row>0</xdr:row>
      <xdr:rowOff>457854</xdr:rowOff>
    </xdr:to>
    <xdr:pic>
      <xdr:nvPicPr>
        <xdr:cNvPr id="2" name="Picture 1">
          <a:extLst>
            <a:ext uri="{FF2B5EF4-FFF2-40B4-BE49-F238E27FC236}">
              <a16:creationId xmlns:a16="http://schemas.microsoft.com/office/drawing/2014/main" id="{173A78A4-B2DD-4EF5-8398-45AD84F95AD7}"/>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682167"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21309</xdr:colOff>
      <xdr:row>0</xdr:row>
      <xdr:rowOff>147563</xdr:rowOff>
    </xdr:from>
    <xdr:to>
      <xdr:col>2</xdr:col>
      <xdr:colOff>290529</xdr:colOff>
      <xdr:row>0</xdr:row>
      <xdr:rowOff>507563</xdr:rowOff>
    </xdr:to>
    <xdr:pic>
      <xdr:nvPicPr>
        <xdr:cNvPr id="3" name="Picture 2">
          <a:extLst>
            <a:ext uri="{FF2B5EF4-FFF2-40B4-BE49-F238E27FC236}">
              <a16:creationId xmlns:a16="http://schemas.microsoft.com/office/drawing/2014/main" id="{CD8E93AB-FABE-4E6A-9A8F-20F24E5D917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1676400</xdr:colOff>
      <xdr:row>0</xdr:row>
      <xdr:rowOff>200025</xdr:rowOff>
    </xdr:from>
    <xdr:to>
      <xdr:col>8</xdr:col>
      <xdr:colOff>127500</xdr:colOff>
      <xdr:row>0</xdr:row>
      <xdr:rowOff>452025</xdr:rowOff>
    </xdr:to>
    <xdr:sp macro="" textlink="">
      <xdr:nvSpPr>
        <xdr:cNvPr id="5" name="Rectangle: Rounded Corners 4">
          <a:extLst>
            <a:ext uri="{FF2B5EF4-FFF2-40B4-BE49-F238E27FC236}">
              <a16:creationId xmlns:a16="http://schemas.microsoft.com/office/drawing/2014/main" id="{F24DAEE1-BAF5-4A15-A060-014E550E17D2}"/>
            </a:ext>
          </a:extLst>
        </xdr:cNvPr>
        <xdr:cNvSpPr/>
      </xdr:nvSpPr>
      <xdr:spPr>
        <a:xfrm>
          <a:off x="7896225" y="20002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8</xdr:col>
      <xdr:colOff>861061</xdr:colOff>
      <xdr:row>0</xdr:row>
      <xdr:rowOff>200025</xdr:rowOff>
    </xdr:from>
    <xdr:to>
      <xdr:col>9</xdr:col>
      <xdr:colOff>882661</xdr:colOff>
      <xdr:row>0</xdr:row>
      <xdr:rowOff>452025</xdr:rowOff>
    </xdr:to>
    <xdr:sp macro="" textlink="">
      <xdr:nvSpPr>
        <xdr:cNvPr id="8" name="Rectangle: Rounded Corners 7">
          <a:extLst>
            <a:ext uri="{FF2B5EF4-FFF2-40B4-BE49-F238E27FC236}">
              <a16:creationId xmlns:a16="http://schemas.microsoft.com/office/drawing/2014/main" id="{094587E2-6D4C-1FC8-164E-0AFD846344B6}"/>
            </a:ext>
          </a:extLst>
        </xdr:cNvPr>
        <xdr:cNvSpPr/>
      </xdr:nvSpPr>
      <xdr:spPr>
        <a:xfrm>
          <a:off x="9709786" y="200025"/>
          <a:ext cx="93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71438</xdr:rowOff>
    </xdr:from>
    <xdr:to>
      <xdr:col>3</xdr:col>
      <xdr:colOff>6488906</xdr:colOff>
      <xdr:row>22</xdr:row>
      <xdr:rowOff>119064</xdr:rowOff>
    </xdr:to>
    <xdr:sp macro="" textlink="">
      <xdr:nvSpPr>
        <xdr:cNvPr id="2" name="TextBox 1">
          <a:extLst>
            <a:ext uri="{FF2B5EF4-FFF2-40B4-BE49-F238E27FC236}">
              <a16:creationId xmlns:a16="http://schemas.microsoft.com/office/drawing/2014/main" id="{DF892528-2840-73F9-76AF-B87D66C642ED}"/>
            </a:ext>
          </a:extLst>
        </xdr:cNvPr>
        <xdr:cNvSpPr txBox="1"/>
      </xdr:nvSpPr>
      <xdr:spPr>
        <a:xfrm>
          <a:off x="381000" y="690563"/>
          <a:ext cx="8120062" cy="3679032"/>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0">
              <a:latin typeface="+mn-lt"/>
            </a:rPr>
            <a:t>Note: For additional guidance, refer to the PDF guide.</a:t>
          </a:r>
        </a:p>
        <a:p>
          <a:endParaRPr lang="da-DK" sz="1100" b="1" i="0">
            <a:latin typeface="+mn-lt"/>
          </a:endParaRPr>
        </a:p>
        <a:p>
          <a:r>
            <a:rPr lang="da-DK" sz="1100" b="1" i="0">
              <a:latin typeface="+mn-lt"/>
            </a:rPr>
            <a:t>Step 1: Update grant list</a:t>
          </a:r>
        </a:p>
        <a:p>
          <a:r>
            <a:rPr lang="da-DK" sz="1100" i="0">
              <a:latin typeface="+mn-lt"/>
            </a:rPr>
            <a:t>To add a new grant, begin by updating the grant list and completing the information in the table (leave blank if there's none). Assign the next sequential number to the grant.</a:t>
          </a:r>
        </a:p>
        <a:p>
          <a:endParaRPr lang="da-DK" sz="1100" b="1" i="0">
            <a:latin typeface="+mn-lt"/>
          </a:endParaRPr>
        </a:p>
        <a:p>
          <a:r>
            <a:rPr lang="da-DK" sz="1100" b="1" i="0">
              <a:latin typeface="+mn-lt"/>
            </a:rPr>
            <a:t>Step 2:</a:t>
          </a:r>
          <a:r>
            <a:rPr lang="da-DK" sz="1100" b="1" i="0" baseline="0">
              <a:latin typeface="+mn-lt"/>
            </a:rPr>
            <a:t> Create lists</a:t>
          </a:r>
          <a:endParaRPr lang="da-DK" sz="1100" b="1" i="0">
            <a:latin typeface="+mn-lt"/>
          </a:endParaRPr>
        </a:p>
        <a:p>
          <a:r>
            <a:rPr lang="da-DK" sz="1100" i="0">
              <a:latin typeface="+mn-lt"/>
            </a:rPr>
            <a:t>Next, create the necessary lists for the grant, typically including institutions, salary items (plus project supplement if necessary), and operational costs. The best way to create these lists is to find a previous template with similar tables, select and copy these lists by marking the columns and adding them to the end.</a:t>
          </a:r>
        </a:p>
        <a:p>
          <a:endParaRPr lang="da-DK" sz="1100" i="0">
            <a:latin typeface="+mn-lt"/>
          </a:endParaRPr>
        </a:p>
        <a:p>
          <a:r>
            <a:rPr lang="da-DK" sz="1100" b="1" i="0">
              <a:latin typeface="+mn-lt"/>
            </a:rPr>
            <a:t>Step 3:</a:t>
          </a:r>
          <a:r>
            <a:rPr lang="da-DK" sz="1100" b="1" i="0" baseline="0">
              <a:latin typeface="+mn-lt"/>
            </a:rPr>
            <a:t> Name the tables</a:t>
          </a:r>
          <a:endParaRPr lang="da-DK" sz="1100" b="1" i="0">
            <a:latin typeface="+mn-lt"/>
          </a:endParaRPr>
        </a:p>
        <a:p>
          <a:r>
            <a:rPr lang="da-DK" sz="1100" i="0">
              <a:latin typeface="+mn-lt"/>
            </a:rPr>
            <a:t>After this, adjust the tables with the lists to reflect the new grant and name them (see below). Add a new table if necessary.</a:t>
          </a:r>
        </a:p>
        <a:p>
          <a:endParaRPr lang="da-DK" sz="1100" i="0">
            <a:latin typeface="+mn-lt"/>
          </a:endParaRPr>
        </a:p>
        <a:p>
          <a:r>
            <a:rPr lang="da-DK" sz="1100" i="0">
              <a:latin typeface="+mn-lt"/>
            </a:rPr>
            <a:t>It is important to name the tables correctly.</a:t>
          </a:r>
          <a:r>
            <a:rPr lang="da-DK" sz="1100" i="0" baseline="0">
              <a:latin typeface="+mn-lt"/>
            </a:rPr>
            <a:t> </a:t>
          </a:r>
          <a:r>
            <a:rPr lang="da-DK" sz="1100" i="0">
              <a:latin typeface="+mn-lt"/>
            </a:rPr>
            <a:t>All table names should end with the grant number as it appears in the grant list, e.g., Salary1.</a:t>
          </a:r>
        </a:p>
        <a:p>
          <a:endParaRPr lang="da-DK" sz="1100" i="0">
            <a:latin typeface="+mn-lt"/>
          </a:endParaRPr>
        </a:p>
        <a:p>
          <a:r>
            <a:rPr lang="da-DK" sz="1100" i="0">
              <a:latin typeface="+mn-lt"/>
            </a:rPr>
            <a:t>Also, name the header correctly for the link in the grant list to work, e.g., _1.</a:t>
          </a:r>
        </a:p>
        <a:p>
          <a:endParaRPr lang="da-DK" sz="1100" b="1" i="0">
            <a:latin typeface="+mn-lt"/>
          </a:endParaRPr>
        </a:p>
        <a:p>
          <a:r>
            <a:rPr lang="da-DK" sz="1100" b="1" i="0">
              <a:latin typeface="+mn-lt"/>
            </a:rPr>
            <a:t>Next step</a:t>
          </a:r>
        </a:p>
        <a:p>
          <a:r>
            <a:rPr lang="da-DK" sz="1100" i="0">
              <a:latin typeface="+mn-lt"/>
            </a:rPr>
            <a:t>After completing these steps, unhide the template and copy it. Follow the instructions on the template to adjust it for the new grant.</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291B3A57-1D90-4913-8138-06484767AE75}"/>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6467"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ADEE60FC-B49F-4463-9472-A64FFEF38B1D}"/>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4501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745AA214-E32D-4AF7-9CBF-6F5130BF8E64}"/>
            </a:ext>
          </a:extLst>
        </xdr:cNvPr>
        <xdr:cNvSpPr/>
      </xdr:nvSpPr>
      <xdr:spPr>
        <a:xfrm>
          <a:off x="808100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83ECF261-0A0A-4A1F-8CD3-4C276CEA6103}"/>
            </a:ext>
          </a:extLst>
        </xdr:cNvPr>
        <xdr:cNvSpPr/>
      </xdr:nvSpPr>
      <xdr:spPr>
        <a:xfrm>
          <a:off x="989647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xdr:colOff>
      <xdr:row>5</xdr:row>
      <xdr:rowOff>152400</xdr:rowOff>
    </xdr:from>
    <xdr:to>
      <xdr:col>8</xdr:col>
      <xdr:colOff>83821</xdr:colOff>
      <xdr:row>7</xdr:row>
      <xdr:rowOff>57150</xdr:rowOff>
    </xdr:to>
    <xdr:grpSp>
      <xdr:nvGrpSpPr>
        <xdr:cNvPr id="7" name="Group 6">
          <a:extLst>
            <a:ext uri="{FF2B5EF4-FFF2-40B4-BE49-F238E27FC236}">
              <a16:creationId xmlns:a16="http://schemas.microsoft.com/office/drawing/2014/main" id="{214EB131-BA8F-4379-AFFC-0D9C0B44D99D}"/>
            </a:ext>
          </a:extLst>
        </xdr:cNvPr>
        <xdr:cNvGrpSpPr>
          <a:grpSpLocks noChangeAspect="1"/>
        </xdr:cNvGrpSpPr>
      </xdr:nvGrpSpPr>
      <xdr:grpSpPr>
        <a:xfrm>
          <a:off x="228601" y="1543050"/>
          <a:ext cx="7903845" cy="285750"/>
          <a:chOff x="228601" y="1552575"/>
          <a:chExt cx="7167020" cy="285750"/>
        </a:xfrm>
      </xdr:grpSpPr>
      <xdr:sp macro="" textlink="">
        <xdr:nvSpPr>
          <xdr:cNvPr id="8" name="Rectangle: Rounded Corners 7">
            <a:extLst>
              <a:ext uri="{FF2B5EF4-FFF2-40B4-BE49-F238E27FC236}">
                <a16:creationId xmlns:a16="http://schemas.microsoft.com/office/drawing/2014/main" id="{FD59D3FE-7C13-FDE4-0AFD-4C4A5A83F2CB}"/>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9" name="Graphic 8">
            <a:extLst>
              <a:ext uri="{FF2B5EF4-FFF2-40B4-BE49-F238E27FC236}">
                <a16:creationId xmlns:a16="http://schemas.microsoft.com/office/drawing/2014/main" id="{AFA8A1A4-4506-2145-C8BF-5508A18F74FA}"/>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twoCellAnchor>
    <xdr:from>
      <xdr:col>11</xdr:col>
      <xdr:colOff>904875</xdr:colOff>
      <xdr:row>0</xdr:row>
      <xdr:rowOff>190497</xdr:rowOff>
    </xdr:from>
    <xdr:to>
      <xdr:col>17</xdr:col>
      <xdr:colOff>752475</xdr:colOff>
      <xdr:row>22</xdr:row>
      <xdr:rowOff>144147</xdr:rowOff>
    </xdr:to>
    <xdr:sp macro="" textlink="">
      <xdr:nvSpPr>
        <xdr:cNvPr id="10" name="Rectangle 9">
          <a:extLst>
            <a:ext uri="{FF2B5EF4-FFF2-40B4-BE49-F238E27FC236}">
              <a16:creationId xmlns:a16="http://schemas.microsoft.com/office/drawing/2014/main" id="{D64AB252-50A3-D98E-773C-8B6EF472D0CC}"/>
            </a:ext>
          </a:extLst>
        </xdr:cNvPr>
        <xdr:cNvSpPr/>
      </xdr:nvSpPr>
      <xdr:spPr>
        <a:xfrm>
          <a:off x="11763375" y="190497"/>
          <a:ext cx="5334000" cy="4582800"/>
        </a:xfrm>
        <a:prstGeom prst="rect">
          <a:avLst/>
        </a:prstGeom>
        <a:solidFill>
          <a:schemeClr val="accent6">
            <a:lumMod val="20000"/>
            <a:lumOff val="80000"/>
          </a:schemeClr>
        </a:solidFill>
        <a:ln>
          <a:noFill/>
        </a:ln>
        <a:effectLst>
          <a:outerShdw blurRad="63500" sx="102000" sy="102000" algn="ctr" rotWithShape="0">
            <a:prstClr val="black">
              <a:alpha val="40000"/>
            </a:prstClr>
          </a:outerShd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da-DK" sz="1400" b="1">
              <a:solidFill>
                <a:srgbClr val="00B050"/>
              </a:solidFill>
            </a:rPr>
            <a:t>CREATE NEW TEMPLATE</a:t>
          </a:r>
        </a:p>
        <a:p>
          <a:endParaRPr lang="da-DK">
            <a:solidFill>
              <a:srgbClr val="00B050"/>
            </a:solidFill>
          </a:endParaRPr>
        </a:p>
        <a:p>
          <a:r>
            <a:rPr lang="da-DK" b="1">
              <a:solidFill>
                <a:srgbClr val="00B050"/>
              </a:solidFill>
            </a:rPr>
            <a:t>Step</a:t>
          </a:r>
          <a:r>
            <a:rPr lang="da-DK" b="1" baseline="0">
              <a:solidFill>
                <a:srgbClr val="00B050"/>
              </a:solidFill>
            </a:rPr>
            <a:t> 1: Create and add to lists</a:t>
          </a:r>
        </a:p>
        <a:p>
          <a:r>
            <a:rPr lang="da-DK">
              <a:solidFill>
                <a:srgbClr val="00B050"/>
              </a:solidFill>
            </a:rPr>
            <a:t>Unhide the template and list sheets. Add the new grant type to the grant list and its specific lists to the "Lists (hide)" sheet</a:t>
          </a:r>
          <a:r>
            <a:rPr lang="da-DK" baseline="0">
              <a:solidFill>
                <a:srgbClr val="00B050"/>
              </a:solidFill>
            </a:rPr>
            <a:t> (</a:t>
          </a:r>
          <a:r>
            <a:rPr lang="da-DK" sz="1100" baseline="0">
              <a:solidFill>
                <a:srgbClr val="00B050"/>
              </a:solidFill>
              <a:effectLst/>
              <a:latin typeface="+mn-lt"/>
              <a:ea typeface="+mn-ea"/>
              <a:cs typeface="+mn-cs"/>
            </a:rPr>
            <a:t>r</a:t>
          </a:r>
          <a:r>
            <a:rPr lang="da-DK" sz="1100">
              <a:solidFill>
                <a:srgbClr val="00B050"/>
              </a:solidFill>
              <a:effectLst/>
              <a:latin typeface="+mn-lt"/>
              <a:ea typeface="+mn-ea"/>
              <a:cs typeface="+mn-cs"/>
            </a:rPr>
            <a:t>efer to the PDF guide or the guide in the</a:t>
          </a:r>
          <a:r>
            <a:rPr lang="da-DK" sz="1100" baseline="0">
              <a:solidFill>
                <a:srgbClr val="00B050"/>
              </a:solidFill>
              <a:effectLst/>
              <a:latin typeface="+mn-lt"/>
              <a:ea typeface="+mn-ea"/>
              <a:cs typeface="+mn-cs"/>
            </a:rPr>
            <a:t> lists </a:t>
          </a:r>
          <a:r>
            <a:rPr lang="da-DK" sz="1100">
              <a:solidFill>
                <a:srgbClr val="00B050"/>
              </a:solidFill>
              <a:effectLst/>
              <a:latin typeface="+mn-lt"/>
              <a:ea typeface="+mn-ea"/>
              <a:cs typeface="+mn-cs"/>
            </a:rPr>
            <a:t>sheet for instructions).</a:t>
          </a:r>
          <a:endParaRPr lang="da-DK">
            <a:solidFill>
              <a:srgbClr val="00B050"/>
            </a:solidFill>
          </a:endParaRPr>
        </a:p>
        <a:p>
          <a:r>
            <a:rPr lang="da-DK" b="1">
              <a:solidFill>
                <a:srgbClr val="00B050"/>
              </a:solidFill>
            </a:rPr>
            <a:t>NB:</a:t>
          </a:r>
          <a:r>
            <a:rPr lang="da-DK">
              <a:solidFill>
                <a:srgbClr val="00B050"/>
              </a:solidFill>
            </a:rPr>
            <a:t> Lists must be correctly named for the codes to work. </a:t>
          </a:r>
        </a:p>
        <a:p>
          <a:endParaRPr lang="da-DK" b="1">
            <a:solidFill>
              <a:srgbClr val="00B050"/>
            </a:solidFill>
          </a:endParaRPr>
        </a:p>
        <a:p>
          <a:r>
            <a:rPr lang="da-DK" b="1">
              <a:solidFill>
                <a:srgbClr val="00B050"/>
              </a:solidFill>
            </a:rPr>
            <a:t>Step 2: Copy template</a:t>
          </a:r>
        </a:p>
        <a:p>
          <a:r>
            <a:rPr lang="da-DK">
              <a:solidFill>
                <a:srgbClr val="00B050"/>
              </a:solidFill>
            </a:rPr>
            <a:t>Copy the template (or the other</a:t>
          </a:r>
          <a:r>
            <a:rPr lang="da-DK" baseline="0">
              <a:solidFill>
                <a:srgbClr val="00B050"/>
              </a:solidFill>
            </a:rPr>
            <a:t> template with no </a:t>
          </a:r>
          <a:r>
            <a:rPr lang="da-DK">
              <a:solidFill>
                <a:srgbClr val="00B050"/>
              </a:solidFill>
            </a:rPr>
            <a:t>project supplement). Ensure to tick</a:t>
          </a:r>
          <a:r>
            <a:rPr lang="da-DK" baseline="0">
              <a:solidFill>
                <a:srgbClr val="00B050"/>
              </a:solidFill>
            </a:rPr>
            <a:t> of </a:t>
          </a:r>
          <a:r>
            <a:rPr lang="da-DK">
              <a:solidFill>
                <a:srgbClr val="00B050"/>
              </a:solidFill>
            </a:rPr>
            <a:t>"Copy" to keep the original template sheet unchanged.</a:t>
          </a:r>
        </a:p>
        <a:p>
          <a:r>
            <a:rPr lang="da-DK" b="1">
              <a:solidFill>
                <a:srgbClr val="00B050"/>
              </a:solidFill>
            </a:rPr>
            <a:t>NB:</a:t>
          </a:r>
          <a:r>
            <a:rPr lang="da-DK">
              <a:solidFill>
                <a:srgbClr val="00B050"/>
              </a:solidFill>
            </a:rPr>
            <a:t> Hide the template sheet and list sheets afterward.</a:t>
          </a:r>
        </a:p>
        <a:p>
          <a:endParaRPr lang="da-DK" b="1">
            <a:solidFill>
              <a:srgbClr val="00B050"/>
            </a:solidFill>
          </a:endParaRPr>
        </a:p>
        <a:p>
          <a:r>
            <a:rPr lang="da-DK" b="1">
              <a:solidFill>
                <a:srgbClr val="00B050"/>
              </a:solidFill>
            </a:rPr>
            <a:t>Step</a:t>
          </a:r>
          <a:r>
            <a:rPr lang="da-DK" b="1" baseline="0">
              <a:solidFill>
                <a:srgbClr val="00B050"/>
              </a:solidFill>
            </a:rPr>
            <a:t> 3: Name template and sheet</a:t>
          </a:r>
        </a:p>
        <a:p>
          <a:r>
            <a:rPr lang="da-DK">
              <a:solidFill>
                <a:srgbClr val="00B050"/>
              </a:solidFill>
            </a:rPr>
            <a:t>Enter the grant type name and rename the sheet to match the grant name.</a:t>
          </a:r>
        </a:p>
        <a:p>
          <a:r>
            <a:rPr lang="da-DK" b="1">
              <a:solidFill>
                <a:srgbClr val="00B050"/>
              </a:solidFill>
            </a:rPr>
            <a:t>NB:</a:t>
          </a:r>
          <a:r>
            <a:rPr lang="da-DK">
              <a:solidFill>
                <a:srgbClr val="00B050"/>
              </a:solidFill>
            </a:rPr>
            <a:t> The grant type name and sheet name must be identical for the codes to function.</a:t>
          </a:r>
        </a:p>
        <a:p>
          <a:endParaRPr lang="da-DK" b="1">
            <a:solidFill>
              <a:srgbClr val="00B050"/>
            </a:solidFill>
          </a:endParaRPr>
        </a:p>
        <a:p>
          <a:r>
            <a:rPr lang="da-DK" b="1">
              <a:solidFill>
                <a:srgbClr val="00B050"/>
              </a:solidFill>
            </a:rPr>
            <a:t>Step</a:t>
          </a:r>
          <a:r>
            <a:rPr lang="da-DK" b="1" baseline="0">
              <a:solidFill>
                <a:srgbClr val="00B050"/>
              </a:solidFill>
            </a:rPr>
            <a:t> 4: Verify codes</a:t>
          </a:r>
        </a:p>
        <a:p>
          <a:r>
            <a:rPr lang="da-DK">
              <a:solidFill>
                <a:srgbClr val="00B050"/>
              </a:solidFill>
            </a:rPr>
            <a:t>Verify the codes work correctly. Color the codes in cells I10 to I22 to ensure they function. </a:t>
          </a:r>
        </a:p>
        <a:p>
          <a:r>
            <a:rPr lang="da-DK" b="1">
              <a:solidFill>
                <a:srgbClr val="00B050"/>
              </a:solidFill>
            </a:rPr>
            <a:t>NB: </a:t>
          </a:r>
          <a:r>
            <a:rPr lang="da-DK">
              <a:solidFill>
                <a:srgbClr val="00B050"/>
              </a:solidFill>
            </a:rPr>
            <a:t>If errors occur, check the lists are created and named properly in the lists sheet.</a:t>
          </a:r>
        </a:p>
        <a:p>
          <a:endParaRPr lang="da-DK">
            <a:solidFill>
              <a:srgbClr val="00B050"/>
            </a:solidFill>
          </a:endParaRPr>
        </a:p>
        <a:p>
          <a:r>
            <a:rPr lang="da-DK" b="1">
              <a:solidFill>
                <a:srgbClr val="00B050"/>
              </a:solidFill>
            </a:rPr>
            <a:t>Step 5: Adjust template</a:t>
          </a:r>
        </a:p>
        <a:p>
          <a:r>
            <a:rPr lang="da-DK">
              <a:solidFill>
                <a:srgbClr val="00B050"/>
              </a:solidFill>
            </a:rPr>
            <a:t>Adjust the template as necessary. Refer to</a:t>
          </a:r>
          <a:r>
            <a:rPr lang="da-DK" baseline="0">
              <a:solidFill>
                <a:srgbClr val="00B050"/>
              </a:solidFill>
            </a:rPr>
            <a:t> the PDF guide for instructions.</a:t>
          </a:r>
        </a:p>
        <a:p>
          <a:pPr algn="ctr"/>
          <a:endParaRPr lang="da-DK" b="1" baseline="0">
            <a:solidFill>
              <a:srgbClr val="00B050"/>
            </a:solidFill>
          </a:endParaRPr>
        </a:p>
        <a:p>
          <a:pPr algn="ctr"/>
          <a:r>
            <a:rPr lang="da-DK" sz="1100" b="1" baseline="0">
              <a:solidFill>
                <a:srgbClr val="00B050"/>
              </a:solidFill>
              <a:effectLst/>
              <a:latin typeface="+mn-lt"/>
              <a:ea typeface="+mn-ea"/>
              <a:cs typeface="+mn-cs"/>
            </a:rPr>
            <a:t>REMEMBER TO PROTECT SHEET AND WORKBOOK</a:t>
          </a:r>
          <a:endParaRPr lang="da-DK">
            <a:solidFill>
              <a:srgbClr val="00B050"/>
            </a:solidFill>
            <a:effectLst/>
          </a:endParaRPr>
        </a:p>
        <a:p>
          <a:pPr algn="ctr"/>
          <a:r>
            <a:rPr lang="da-DK" sz="1100" b="1" baseline="0">
              <a:solidFill>
                <a:srgbClr val="00B050"/>
              </a:solidFill>
              <a:effectLst/>
              <a:latin typeface="+mn-lt"/>
              <a:ea typeface="+mn-ea"/>
              <a:cs typeface="+mn-cs"/>
            </a:rPr>
            <a:t>AND TO DELETE THIS BOX WHEN DONE</a:t>
          </a:r>
          <a:endParaRPr lang="da-DK">
            <a:solidFill>
              <a:srgbClr val="00B05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59D9043A-5A7D-4376-92D1-8266C50CE26C}"/>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6467"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AB98F411-62C1-429D-B79D-D32DEFEC71A4}"/>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4501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75EA1F06-2EA4-4617-9627-58F6D89853B4}"/>
            </a:ext>
          </a:extLst>
        </xdr:cNvPr>
        <xdr:cNvSpPr/>
      </xdr:nvSpPr>
      <xdr:spPr>
        <a:xfrm>
          <a:off x="808100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5495AFCD-C576-4DBC-94C6-5635B3EDFCFB}"/>
            </a:ext>
          </a:extLst>
        </xdr:cNvPr>
        <xdr:cNvSpPr/>
      </xdr:nvSpPr>
      <xdr:spPr>
        <a:xfrm>
          <a:off x="989647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11</xdr:col>
      <xdr:colOff>904875</xdr:colOff>
      <xdr:row>0</xdr:row>
      <xdr:rowOff>190499</xdr:rowOff>
    </xdr:from>
    <xdr:to>
      <xdr:col>17</xdr:col>
      <xdr:colOff>752475</xdr:colOff>
      <xdr:row>22</xdr:row>
      <xdr:rowOff>142874</xdr:rowOff>
    </xdr:to>
    <xdr:sp macro="" textlink="">
      <xdr:nvSpPr>
        <xdr:cNvPr id="11" name="Rectangle 10">
          <a:extLst>
            <a:ext uri="{FF2B5EF4-FFF2-40B4-BE49-F238E27FC236}">
              <a16:creationId xmlns:a16="http://schemas.microsoft.com/office/drawing/2014/main" id="{9DCD0A01-3DD1-40C7-BF25-FD378C986812}"/>
            </a:ext>
          </a:extLst>
        </xdr:cNvPr>
        <xdr:cNvSpPr/>
      </xdr:nvSpPr>
      <xdr:spPr>
        <a:xfrm>
          <a:off x="11763375" y="190499"/>
          <a:ext cx="5334000" cy="4581525"/>
        </a:xfrm>
        <a:prstGeom prst="rect">
          <a:avLst/>
        </a:prstGeom>
        <a:solidFill>
          <a:schemeClr val="accent6">
            <a:lumMod val="20000"/>
            <a:lumOff val="80000"/>
          </a:schemeClr>
        </a:solidFill>
        <a:ln>
          <a:noFill/>
        </a:ln>
        <a:effectLst>
          <a:outerShdw blurRad="63500" sx="102000" sy="102000" algn="ctr" rotWithShape="0">
            <a:prstClr val="black">
              <a:alpha val="40000"/>
            </a:prstClr>
          </a:outerShd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da-DK" sz="1400" b="1">
              <a:solidFill>
                <a:srgbClr val="00B050"/>
              </a:solidFill>
            </a:rPr>
            <a:t>CREATE NEW TEMPLATE</a:t>
          </a:r>
        </a:p>
        <a:p>
          <a:endParaRPr lang="da-DK">
            <a:solidFill>
              <a:srgbClr val="00B050"/>
            </a:solidFill>
          </a:endParaRPr>
        </a:p>
        <a:p>
          <a:r>
            <a:rPr lang="da-DK" sz="1100" b="1">
              <a:solidFill>
                <a:srgbClr val="00B050"/>
              </a:solidFill>
              <a:effectLst/>
              <a:latin typeface="+mn-lt"/>
              <a:ea typeface="+mn-ea"/>
              <a:cs typeface="+mn-cs"/>
            </a:rPr>
            <a:t>Step</a:t>
          </a:r>
          <a:r>
            <a:rPr lang="da-DK" sz="1100" b="1" baseline="0">
              <a:solidFill>
                <a:srgbClr val="00B050"/>
              </a:solidFill>
              <a:effectLst/>
              <a:latin typeface="+mn-lt"/>
              <a:ea typeface="+mn-ea"/>
              <a:cs typeface="+mn-cs"/>
            </a:rPr>
            <a:t> 1: Create and add to lists</a:t>
          </a:r>
          <a:endParaRPr lang="da-DK">
            <a:solidFill>
              <a:srgbClr val="00B050"/>
            </a:solidFill>
            <a:effectLst/>
          </a:endParaRPr>
        </a:p>
        <a:p>
          <a:r>
            <a:rPr lang="da-DK" sz="1100">
              <a:solidFill>
                <a:srgbClr val="00B050"/>
              </a:solidFill>
              <a:effectLst/>
              <a:latin typeface="+mn-lt"/>
              <a:ea typeface="+mn-ea"/>
              <a:cs typeface="+mn-cs"/>
            </a:rPr>
            <a:t>Unhide the template and list sheets. Add the new grant type to the grant list and its specific lists to the "Lists (hide)" sheet</a:t>
          </a:r>
          <a:r>
            <a:rPr lang="da-DK" sz="1100" baseline="0">
              <a:solidFill>
                <a:srgbClr val="00B050"/>
              </a:solidFill>
              <a:effectLst/>
              <a:latin typeface="+mn-lt"/>
              <a:ea typeface="+mn-ea"/>
              <a:cs typeface="+mn-cs"/>
            </a:rPr>
            <a:t> (r</a:t>
          </a:r>
          <a:r>
            <a:rPr lang="da-DK" sz="1100">
              <a:solidFill>
                <a:srgbClr val="00B050"/>
              </a:solidFill>
              <a:effectLst/>
              <a:latin typeface="+mn-lt"/>
              <a:ea typeface="+mn-ea"/>
              <a:cs typeface="+mn-cs"/>
            </a:rPr>
            <a:t>efer to the PDF guide or the guide in the</a:t>
          </a:r>
          <a:r>
            <a:rPr lang="da-DK" sz="1100" baseline="0">
              <a:solidFill>
                <a:srgbClr val="00B050"/>
              </a:solidFill>
              <a:effectLst/>
              <a:latin typeface="+mn-lt"/>
              <a:ea typeface="+mn-ea"/>
              <a:cs typeface="+mn-cs"/>
            </a:rPr>
            <a:t> lists </a:t>
          </a:r>
          <a:r>
            <a:rPr lang="da-DK" sz="1100">
              <a:solidFill>
                <a:srgbClr val="00B050"/>
              </a:solidFill>
              <a:effectLst/>
              <a:latin typeface="+mn-lt"/>
              <a:ea typeface="+mn-ea"/>
              <a:cs typeface="+mn-cs"/>
            </a:rPr>
            <a:t>sheet for instructions).</a:t>
          </a:r>
          <a:endParaRPr lang="da-DK">
            <a:solidFill>
              <a:srgbClr val="00B050"/>
            </a:solidFill>
            <a:effectLst/>
          </a:endParaRPr>
        </a:p>
        <a:p>
          <a:r>
            <a:rPr lang="da-DK" sz="1100" b="1">
              <a:solidFill>
                <a:srgbClr val="00B050"/>
              </a:solidFill>
              <a:effectLst/>
              <a:latin typeface="+mn-lt"/>
              <a:ea typeface="+mn-ea"/>
              <a:cs typeface="+mn-cs"/>
            </a:rPr>
            <a:t>NB:</a:t>
          </a:r>
          <a:r>
            <a:rPr lang="da-DK" sz="1100">
              <a:solidFill>
                <a:srgbClr val="00B050"/>
              </a:solidFill>
              <a:effectLst/>
              <a:latin typeface="+mn-lt"/>
              <a:ea typeface="+mn-ea"/>
              <a:cs typeface="+mn-cs"/>
            </a:rPr>
            <a:t> Lists must be correctly named for the codes to work. </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 2: Copy template</a:t>
          </a:r>
          <a:endParaRPr lang="da-DK">
            <a:solidFill>
              <a:srgbClr val="00B050"/>
            </a:solidFill>
            <a:effectLst/>
          </a:endParaRPr>
        </a:p>
        <a:p>
          <a:r>
            <a:rPr lang="da-DK" sz="1100">
              <a:solidFill>
                <a:srgbClr val="00B050"/>
              </a:solidFill>
              <a:effectLst/>
              <a:latin typeface="+mn-lt"/>
              <a:ea typeface="+mn-ea"/>
              <a:cs typeface="+mn-cs"/>
            </a:rPr>
            <a:t>Copy the template (or the other</a:t>
          </a:r>
          <a:r>
            <a:rPr lang="da-DK" sz="1100" baseline="0">
              <a:solidFill>
                <a:srgbClr val="00B050"/>
              </a:solidFill>
              <a:effectLst/>
              <a:latin typeface="+mn-lt"/>
              <a:ea typeface="+mn-ea"/>
              <a:cs typeface="+mn-cs"/>
            </a:rPr>
            <a:t> template with no </a:t>
          </a:r>
          <a:r>
            <a:rPr lang="da-DK" sz="1100">
              <a:solidFill>
                <a:srgbClr val="00B050"/>
              </a:solidFill>
              <a:effectLst/>
              <a:latin typeface="+mn-lt"/>
              <a:ea typeface="+mn-ea"/>
              <a:cs typeface="+mn-cs"/>
            </a:rPr>
            <a:t>project supplement). Ensure to tick</a:t>
          </a:r>
          <a:r>
            <a:rPr lang="da-DK" sz="1100" baseline="0">
              <a:solidFill>
                <a:srgbClr val="00B050"/>
              </a:solidFill>
              <a:effectLst/>
              <a:latin typeface="+mn-lt"/>
              <a:ea typeface="+mn-ea"/>
              <a:cs typeface="+mn-cs"/>
            </a:rPr>
            <a:t> of </a:t>
          </a:r>
          <a:r>
            <a:rPr lang="da-DK" sz="1100">
              <a:solidFill>
                <a:srgbClr val="00B050"/>
              </a:solidFill>
              <a:effectLst/>
              <a:latin typeface="+mn-lt"/>
              <a:ea typeface="+mn-ea"/>
              <a:cs typeface="+mn-cs"/>
            </a:rPr>
            <a:t>"Copy" to keep the original template sheet unchanged.</a:t>
          </a:r>
          <a:endParaRPr lang="da-DK">
            <a:solidFill>
              <a:srgbClr val="00B050"/>
            </a:solidFill>
            <a:effectLst/>
          </a:endParaRPr>
        </a:p>
        <a:p>
          <a:r>
            <a:rPr lang="da-DK" sz="1100" b="1">
              <a:solidFill>
                <a:srgbClr val="00B050"/>
              </a:solidFill>
              <a:effectLst/>
              <a:latin typeface="+mn-lt"/>
              <a:ea typeface="+mn-ea"/>
              <a:cs typeface="+mn-cs"/>
            </a:rPr>
            <a:t>NB:</a:t>
          </a:r>
          <a:r>
            <a:rPr lang="da-DK" sz="1100">
              <a:solidFill>
                <a:srgbClr val="00B050"/>
              </a:solidFill>
              <a:effectLst/>
              <a:latin typeface="+mn-lt"/>
              <a:ea typeface="+mn-ea"/>
              <a:cs typeface="+mn-cs"/>
            </a:rPr>
            <a:t> Hide the template sheet and list sheets afterward.</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a:t>
          </a:r>
          <a:r>
            <a:rPr lang="da-DK" sz="1100" b="1" baseline="0">
              <a:solidFill>
                <a:srgbClr val="00B050"/>
              </a:solidFill>
              <a:effectLst/>
              <a:latin typeface="+mn-lt"/>
              <a:ea typeface="+mn-ea"/>
              <a:cs typeface="+mn-cs"/>
            </a:rPr>
            <a:t> 3: Name template and sheet</a:t>
          </a:r>
          <a:endParaRPr lang="da-DK">
            <a:solidFill>
              <a:srgbClr val="00B050"/>
            </a:solidFill>
            <a:effectLst/>
          </a:endParaRPr>
        </a:p>
        <a:p>
          <a:r>
            <a:rPr lang="da-DK" sz="1100">
              <a:solidFill>
                <a:srgbClr val="00B050"/>
              </a:solidFill>
              <a:effectLst/>
              <a:latin typeface="+mn-lt"/>
              <a:ea typeface="+mn-ea"/>
              <a:cs typeface="+mn-cs"/>
            </a:rPr>
            <a:t>Enter the grant type name and rename the sheet to match the grant name.</a:t>
          </a:r>
          <a:endParaRPr lang="da-DK">
            <a:solidFill>
              <a:srgbClr val="00B050"/>
            </a:solidFill>
            <a:effectLst/>
          </a:endParaRPr>
        </a:p>
        <a:p>
          <a:r>
            <a:rPr lang="da-DK" sz="1100" b="1">
              <a:solidFill>
                <a:srgbClr val="00B050"/>
              </a:solidFill>
              <a:effectLst/>
              <a:latin typeface="+mn-lt"/>
              <a:ea typeface="+mn-ea"/>
              <a:cs typeface="+mn-cs"/>
            </a:rPr>
            <a:t>NB:</a:t>
          </a:r>
          <a:r>
            <a:rPr lang="da-DK" sz="1100">
              <a:solidFill>
                <a:srgbClr val="00B050"/>
              </a:solidFill>
              <a:effectLst/>
              <a:latin typeface="+mn-lt"/>
              <a:ea typeface="+mn-ea"/>
              <a:cs typeface="+mn-cs"/>
            </a:rPr>
            <a:t> The grant type name and sheet name must be identical for the codes to function.</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a:t>
          </a:r>
          <a:r>
            <a:rPr lang="da-DK" sz="1100" b="1" baseline="0">
              <a:solidFill>
                <a:srgbClr val="00B050"/>
              </a:solidFill>
              <a:effectLst/>
              <a:latin typeface="+mn-lt"/>
              <a:ea typeface="+mn-ea"/>
              <a:cs typeface="+mn-cs"/>
            </a:rPr>
            <a:t> 4: Verify codes</a:t>
          </a:r>
          <a:endParaRPr lang="da-DK">
            <a:solidFill>
              <a:srgbClr val="00B050"/>
            </a:solidFill>
            <a:effectLst/>
          </a:endParaRPr>
        </a:p>
        <a:p>
          <a:r>
            <a:rPr lang="da-DK" sz="1100">
              <a:solidFill>
                <a:srgbClr val="00B050"/>
              </a:solidFill>
              <a:effectLst/>
              <a:latin typeface="+mn-lt"/>
              <a:ea typeface="+mn-ea"/>
              <a:cs typeface="+mn-cs"/>
            </a:rPr>
            <a:t>Verify the codes work correctly. Color the codes in cells I10 to I22 to ensure they function. </a:t>
          </a:r>
          <a:endParaRPr lang="da-DK">
            <a:solidFill>
              <a:srgbClr val="00B050"/>
            </a:solidFill>
            <a:effectLst/>
          </a:endParaRPr>
        </a:p>
        <a:p>
          <a:r>
            <a:rPr lang="da-DK" sz="1100" b="1">
              <a:solidFill>
                <a:srgbClr val="00B050"/>
              </a:solidFill>
              <a:effectLst/>
              <a:latin typeface="+mn-lt"/>
              <a:ea typeface="+mn-ea"/>
              <a:cs typeface="+mn-cs"/>
            </a:rPr>
            <a:t>NB: </a:t>
          </a:r>
          <a:r>
            <a:rPr lang="da-DK" sz="1100">
              <a:solidFill>
                <a:srgbClr val="00B050"/>
              </a:solidFill>
              <a:effectLst/>
              <a:latin typeface="+mn-lt"/>
              <a:ea typeface="+mn-ea"/>
              <a:cs typeface="+mn-cs"/>
            </a:rPr>
            <a:t>If errors occur, check the lists are created and named properly in the lists sheet.</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 5: Adjust template</a:t>
          </a:r>
          <a:endParaRPr lang="da-DK">
            <a:solidFill>
              <a:srgbClr val="00B050"/>
            </a:solidFill>
            <a:effectLst/>
          </a:endParaRPr>
        </a:p>
        <a:p>
          <a:r>
            <a:rPr lang="da-DK" sz="1100">
              <a:solidFill>
                <a:srgbClr val="00B050"/>
              </a:solidFill>
              <a:effectLst/>
              <a:latin typeface="+mn-lt"/>
              <a:ea typeface="+mn-ea"/>
              <a:cs typeface="+mn-cs"/>
            </a:rPr>
            <a:t>Adjust the template as necessary. Refer to</a:t>
          </a:r>
          <a:r>
            <a:rPr lang="da-DK" sz="1100" baseline="0">
              <a:solidFill>
                <a:srgbClr val="00B050"/>
              </a:solidFill>
              <a:effectLst/>
              <a:latin typeface="+mn-lt"/>
              <a:ea typeface="+mn-ea"/>
              <a:cs typeface="+mn-cs"/>
            </a:rPr>
            <a:t> the PDF guide for instructions.</a:t>
          </a:r>
          <a:endParaRPr lang="da-DK">
            <a:solidFill>
              <a:srgbClr val="00B050"/>
            </a:solidFill>
            <a:effectLst/>
          </a:endParaRPr>
        </a:p>
        <a:p>
          <a:endParaRPr lang="da-DK" b="1" baseline="0">
            <a:solidFill>
              <a:srgbClr val="00B050"/>
            </a:solidFill>
          </a:endParaRPr>
        </a:p>
        <a:p>
          <a:pPr algn="ctr"/>
          <a:r>
            <a:rPr lang="da-DK" b="1" baseline="0">
              <a:solidFill>
                <a:srgbClr val="00B050"/>
              </a:solidFill>
            </a:rPr>
            <a:t>REMEMBER TO PROTECT SHEET AND WORKBOOK </a:t>
          </a:r>
        </a:p>
        <a:p>
          <a:pPr algn="ctr"/>
          <a:r>
            <a:rPr lang="da-DK" b="1" baseline="0">
              <a:solidFill>
                <a:srgbClr val="00B050"/>
              </a:solidFill>
            </a:rPr>
            <a:t>AND TO DELETE THIS BOX WHEN DONE</a:t>
          </a:r>
          <a:endParaRPr lang="da-DK" b="1">
            <a:solidFill>
              <a:srgbClr val="00B050"/>
            </a:solidFill>
          </a:endParaRPr>
        </a:p>
      </xdr:txBody>
    </xdr:sp>
    <xdr:clientData/>
  </xdr:twoCellAnchor>
  <xdr:twoCellAnchor editAs="absolute">
    <xdr:from>
      <xdr:col>2</xdr:col>
      <xdr:colOff>0</xdr:colOff>
      <xdr:row>5</xdr:row>
      <xdr:rowOff>144780</xdr:rowOff>
    </xdr:from>
    <xdr:to>
      <xdr:col>8</xdr:col>
      <xdr:colOff>83820</xdr:colOff>
      <xdr:row>7</xdr:row>
      <xdr:rowOff>49530</xdr:rowOff>
    </xdr:to>
    <xdr:grpSp>
      <xdr:nvGrpSpPr>
        <xdr:cNvPr id="13" name="Group 12">
          <a:extLst>
            <a:ext uri="{FF2B5EF4-FFF2-40B4-BE49-F238E27FC236}">
              <a16:creationId xmlns:a16="http://schemas.microsoft.com/office/drawing/2014/main" id="{DC2BF141-372D-4D1A-9FBC-A9F50D7A1F02}"/>
            </a:ext>
          </a:extLst>
        </xdr:cNvPr>
        <xdr:cNvGrpSpPr>
          <a:grpSpLocks noChangeAspect="1"/>
        </xdr:cNvGrpSpPr>
      </xdr:nvGrpSpPr>
      <xdr:grpSpPr>
        <a:xfrm>
          <a:off x="228600" y="1535430"/>
          <a:ext cx="7903845" cy="285750"/>
          <a:chOff x="228601" y="1552575"/>
          <a:chExt cx="7167020" cy="285750"/>
        </a:xfrm>
      </xdr:grpSpPr>
      <xdr:sp macro="" textlink="">
        <xdr:nvSpPr>
          <xdr:cNvPr id="14" name="Rectangle: Rounded Corners 13">
            <a:extLst>
              <a:ext uri="{FF2B5EF4-FFF2-40B4-BE49-F238E27FC236}">
                <a16:creationId xmlns:a16="http://schemas.microsoft.com/office/drawing/2014/main" id="{8A47A7EC-4EF3-040A-F462-CABCE1079228}"/>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5" name="Graphic 14">
            <a:extLst>
              <a:ext uri="{FF2B5EF4-FFF2-40B4-BE49-F238E27FC236}">
                <a16:creationId xmlns:a16="http://schemas.microsoft.com/office/drawing/2014/main" id="{BE7F92EC-D603-D00B-9E55-9AA82C97E50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6" name="Picture 5">
          <a:extLst>
            <a:ext uri="{FF2B5EF4-FFF2-40B4-BE49-F238E27FC236}">
              <a16:creationId xmlns:a16="http://schemas.microsoft.com/office/drawing/2014/main" id="{05463CE3-8971-4854-8609-1C9E391141AB}"/>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3" name="Picture 12">
          <a:extLst>
            <a:ext uri="{FF2B5EF4-FFF2-40B4-BE49-F238E27FC236}">
              <a16:creationId xmlns:a16="http://schemas.microsoft.com/office/drawing/2014/main" id="{2477A551-DA8A-4F35-BAF9-953BDC81737F}"/>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1668780</xdr:colOff>
      <xdr:row>0</xdr:row>
      <xdr:rowOff>198120</xdr:rowOff>
    </xdr:from>
    <xdr:to>
      <xdr:col>9</xdr:col>
      <xdr:colOff>119880</xdr:colOff>
      <xdr:row>0</xdr:row>
      <xdr:rowOff>450120</xdr:rowOff>
    </xdr:to>
    <xdr:sp macro="" textlink="">
      <xdr:nvSpPr>
        <xdr:cNvPr id="25" name="Rectangle: Rounded Corners 24">
          <a:extLst>
            <a:ext uri="{FF2B5EF4-FFF2-40B4-BE49-F238E27FC236}">
              <a16:creationId xmlns:a16="http://schemas.microsoft.com/office/drawing/2014/main" id="{4C252A34-A4B6-A3C0-FCFF-4831D0B9D2F4}"/>
            </a:ext>
          </a:extLst>
        </xdr:cNvPr>
        <xdr:cNvSpPr/>
      </xdr:nvSpPr>
      <xdr:spPr>
        <a:xfrm>
          <a:off x="8002905"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864871</xdr:colOff>
      <xdr:row>0</xdr:row>
      <xdr:rowOff>198120</xdr:rowOff>
    </xdr:from>
    <xdr:to>
      <xdr:col>11</xdr:col>
      <xdr:colOff>512071</xdr:colOff>
      <xdr:row>0</xdr:row>
      <xdr:rowOff>450120</xdr:rowOff>
    </xdr:to>
    <xdr:sp macro="" textlink="">
      <xdr:nvSpPr>
        <xdr:cNvPr id="28" name="Rectangle: Rounded Corners 27">
          <a:extLst>
            <a:ext uri="{FF2B5EF4-FFF2-40B4-BE49-F238E27FC236}">
              <a16:creationId xmlns:a16="http://schemas.microsoft.com/office/drawing/2014/main" id="{CA292A3C-5D70-8476-C6D0-E77481911497}"/>
            </a:ext>
          </a:extLst>
        </xdr:cNvPr>
        <xdr:cNvSpPr/>
      </xdr:nvSpPr>
      <xdr:spPr>
        <a:xfrm>
          <a:off x="9827896"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12" name="Group 11">
          <a:extLst>
            <a:ext uri="{FF2B5EF4-FFF2-40B4-BE49-F238E27FC236}">
              <a16:creationId xmlns:a16="http://schemas.microsoft.com/office/drawing/2014/main" id="{57E58DCE-61C5-4D7D-8B8D-B559C20808E1}"/>
            </a:ext>
          </a:extLst>
        </xdr:cNvPr>
        <xdr:cNvGrpSpPr>
          <a:grpSpLocks noChangeAspect="1"/>
        </xdr:cNvGrpSpPr>
      </xdr:nvGrpSpPr>
      <xdr:grpSpPr>
        <a:xfrm>
          <a:off x="228600" y="1535430"/>
          <a:ext cx="7911465" cy="285750"/>
          <a:chOff x="228601" y="1552575"/>
          <a:chExt cx="7167020" cy="285750"/>
        </a:xfrm>
      </xdr:grpSpPr>
      <xdr:sp macro="" textlink="">
        <xdr:nvSpPr>
          <xdr:cNvPr id="14" name="Rectangle: Rounded Corners 13">
            <a:extLst>
              <a:ext uri="{FF2B5EF4-FFF2-40B4-BE49-F238E27FC236}">
                <a16:creationId xmlns:a16="http://schemas.microsoft.com/office/drawing/2014/main" id="{951D5889-5DE9-D6B1-4986-0730B5BDAF81}"/>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5" name="Graphic 14">
            <a:extLst>
              <a:ext uri="{FF2B5EF4-FFF2-40B4-BE49-F238E27FC236}">
                <a16:creationId xmlns:a16="http://schemas.microsoft.com/office/drawing/2014/main" id="{4061CD6A-34AA-C24B-C4ED-640FDB2EB2F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098BD9E6-9766-407F-8F42-6C8D3B14C8EE}"/>
            </a:ext>
          </a:extLst>
        </xdr:cNvPr>
        <xdr:cNvPicPr>
          <a:picLocks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C7AAC613-AE18-4853-81F6-0F38FFBB1945}"/>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4501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1670686</xdr:colOff>
      <xdr:row>0</xdr:row>
      <xdr:rowOff>198120</xdr:rowOff>
    </xdr:from>
    <xdr:to>
      <xdr:col>9</xdr:col>
      <xdr:colOff>121786</xdr:colOff>
      <xdr:row>0</xdr:row>
      <xdr:rowOff>450120</xdr:rowOff>
    </xdr:to>
    <xdr:sp macro="" textlink="">
      <xdr:nvSpPr>
        <xdr:cNvPr id="14" name="Rectangle: Rounded Corners 13">
          <a:extLst>
            <a:ext uri="{FF2B5EF4-FFF2-40B4-BE49-F238E27FC236}">
              <a16:creationId xmlns:a16="http://schemas.microsoft.com/office/drawing/2014/main" id="{9371A30F-55F7-6DC0-8061-996F969C4704}"/>
            </a:ext>
          </a:extLst>
        </xdr:cNvPr>
        <xdr:cNvSpPr/>
      </xdr:nvSpPr>
      <xdr:spPr>
        <a:xfrm>
          <a:off x="8004811"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198120</xdr:rowOff>
    </xdr:from>
    <xdr:to>
      <xdr:col>11</xdr:col>
      <xdr:colOff>513975</xdr:colOff>
      <xdr:row>0</xdr:row>
      <xdr:rowOff>450120</xdr:rowOff>
    </xdr:to>
    <xdr:sp macro="" textlink="">
      <xdr:nvSpPr>
        <xdr:cNvPr id="23" name="Rectangle: Rounded Corners 22">
          <a:extLst>
            <a:ext uri="{FF2B5EF4-FFF2-40B4-BE49-F238E27FC236}">
              <a16:creationId xmlns:a16="http://schemas.microsoft.com/office/drawing/2014/main" id="{255E3E64-E1B4-4B4C-4D85-F5326049ECA9}"/>
            </a:ext>
          </a:extLst>
        </xdr:cNvPr>
        <xdr:cNvSpPr/>
      </xdr:nvSpPr>
      <xdr:spPr>
        <a:xfrm>
          <a:off x="9829800"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160020</xdr:rowOff>
    </xdr:from>
    <xdr:to>
      <xdr:col>8</xdr:col>
      <xdr:colOff>91440</xdr:colOff>
      <xdr:row>7</xdr:row>
      <xdr:rowOff>64770</xdr:rowOff>
    </xdr:to>
    <xdr:grpSp>
      <xdr:nvGrpSpPr>
        <xdr:cNvPr id="6" name="Group 5">
          <a:extLst>
            <a:ext uri="{FF2B5EF4-FFF2-40B4-BE49-F238E27FC236}">
              <a16:creationId xmlns:a16="http://schemas.microsoft.com/office/drawing/2014/main" id="{38319353-DAEB-450B-9E64-6BE593B92D5C}"/>
            </a:ext>
          </a:extLst>
        </xdr:cNvPr>
        <xdr:cNvGrpSpPr>
          <a:grpSpLocks noChangeAspect="1"/>
        </xdr:cNvGrpSpPr>
      </xdr:nvGrpSpPr>
      <xdr:grpSpPr>
        <a:xfrm>
          <a:off x="228600" y="1550670"/>
          <a:ext cx="7911465" cy="285750"/>
          <a:chOff x="228601" y="1552575"/>
          <a:chExt cx="7167020" cy="285750"/>
        </a:xfrm>
      </xdr:grpSpPr>
      <xdr:sp macro="" textlink="">
        <xdr:nvSpPr>
          <xdr:cNvPr id="7" name="Rectangle: Rounded Corners 6">
            <a:extLst>
              <a:ext uri="{FF2B5EF4-FFF2-40B4-BE49-F238E27FC236}">
                <a16:creationId xmlns:a16="http://schemas.microsoft.com/office/drawing/2014/main" id="{A934DE40-35F4-C4F8-85FA-70FF557B57D9}"/>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9" name="Graphic 8">
            <a:extLst>
              <a:ext uri="{FF2B5EF4-FFF2-40B4-BE49-F238E27FC236}">
                <a16:creationId xmlns:a16="http://schemas.microsoft.com/office/drawing/2014/main" id="{9910A47F-68BE-A800-79D9-B60A7843D89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447853</xdr:colOff>
      <xdr:row>0</xdr:row>
      <xdr:rowOff>196003</xdr:rowOff>
    </xdr:from>
    <xdr:to>
      <xdr:col>6</xdr:col>
      <xdr:colOff>418585</xdr:colOff>
      <xdr:row>0</xdr:row>
      <xdr:rowOff>457854</xdr:rowOff>
    </xdr:to>
    <xdr:pic>
      <xdr:nvPicPr>
        <xdr:cNvPr id="9" name="Picture 8">
          <a:extLst>
            <a:ext uri="{FF2B5EF4-FFF2-40B4-BE49-F238E27FC236}">
              <a16:creationId xmlns:a16="http://schemas.microsoft.com/office/drawing/2014/main" id="{49E97BEC-03C8-EBA3-3090-CB8E1ED9E6B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6468"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3" name="Picture 12">
          <a:extLst>
            <a:ext uri="{FF2B5EF4-FFF2-40B4-BE49-F238E27FC236}">
              <a16:creationId xmlns:a16="http://schemas.microsoft.com/office/drawing/2014/main" id="{E23C71DE-73BE-D48E-9B95-AC0DE576661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1670684</xdr:colOff>
      <xdr:row>0</xdr:row>
      <xdr:rowOff>196215</xdr:rowOff>
    </xdr:from>
    <xdr:to>
      <xdr:col>9</xdr:col>
      <xdr:colOff>121784</xdr:colOff>
      <xdr:row>0</xdr:row>
      <xdr:rowOff>448215</xdr:rowOff>
    </xdr:to>
    <xdr:sp macro="" textlink="">
      <xdr:nvSpPr>
        <xdr:cNvPr id="8" name="Rectangle: Rounded Corners 7">
          <a:extLst>
            <a:ext uri="{FF2B5EF4-FFF2-40B4-BE49-F238E27FC236}">
              <a16:creationId xmlns:a16="http://schemas.microsoft.com/office/drawing/2014/main" id="{EBC89093-F970-7EA2-351A-7F5353C97EF9}"/>
            </a:ext>
          </a:extLst>
        </xdr:cNvPr>
        <xdr:cNvSpPr/>
      </xdr:nvSpPr>
      <xdr:spPr>
        <a:xfrm>
          <a:off x="807148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17" name="Rectangle: Rounded Corners 16">
          <a:extLst>
            <a:ext uri="{FF2B5EF4-FFF2-40B4-BE49-F238E27FC236}">
              <a16:creationId xmlns:a16="http://schemas.microsoft.com/office/drawing/2014/main" id="{A1A3CA1C-D27B-C929-D287-62CB5DDAD996}"/>
            </a:ext>
          </a:extLst>
        </xdr:cNvPr>
        <xdr:cNvSpPr/>
      </xdr:nvSpPr>
      <xdr:spPr>
        <a:xfrm>
          <a:off x="989647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1360</xdr:colOff>
      <xdr:row>5</xdr:row>
      <xdr:rowOff>152400</xdr:rowOff>
    </xdr:from>
    <xdr:to>
      <xdr:col>8</xdr:col>
      <xdr:colOff>83820</xdr:colOff>
      <xdr:row>7</xdr:row>
      <xdr:rowOff>57150</xdr:rowOff>
    </xdr:to>
    <xdr:grpSp>
      <xdr:nvGrpSpPr>
        <xdr:cNvPr id="2" name="Group 1">
          <a:extLst>
            <a:ext uri="{FF2B5EF4-FFF2-40B4-BE49-F238E27FC236}">
              <a16:creationId xmlns:a16="http://schemas.microsoft.com/office/drawing/2014/main" id="{3D14A816-CBB1-432C-B300-6C1832E948A9}"/>
            </a:ext>
          </a:extLst>
        </xdr:cNvPr>
        <xdr:cNvGrpSpPr>
          <a:grpSpLocks noChangeAspect="1"/>
        </xdr:cNvGrpSpPr>
      </xdr:nvGrpSpPr>
      <xdr:grpSpPr>
        <a:xfrm>
          <a:off x="221939" y="1546058"/>
          <a:ext cx="7902986" cy="285750"/>
          <a:chOff x="228601" y="1552575"/>
          <a:chExt cx="7167020" cy="285750"/>
        </a:xfrm>
      </xdr:grpSpPr>
      <xdr:sp macro="" textlink="">
        <xdr:nvSpPr>
          <xdr:cNvPr id="4" name="Rectangle: Rounded Corners 3">
            <a:extLst>
              <a:ext uri="{FF2B5EF4-FFF2-40B4-BE49-F238E27FC236}">
                <a16:creationId xmlns:a16="http://schemas.microsoft.com/office/drawing/2014/main" id="{F0E00B30-CF67-380E-5D56-E94CFEBD1D8E}"/>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5" name="Graphic 4">
            <a:extLst>
              <a:ext uri="{FF2B5EF4-FFF2-40B4-BE49-F238E27FC236}">
                <a16:creationId xmlns:a16="http://schemas.microsoft.com/office/drawing/2014/main" id="{A45FF7E1-9BEA-525E-74B3-44B4941BCE7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246578BC-C44B-400B-B382-40C1DAAC8C0C}"/>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BE75EB09-0850-45CC-98BE-AFAF378E31A1}"/>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1680211</xdr:colOff>
      <xdr:row>0</xdr:row>
      <xdr:rowOff>198120</xdr:rowOff>
    </xdr:from>
    <xdr:to>
      <xdr:col>9</xdr:col>
      <xdr:colOff>131311</xdr:colOff>
      <xdr:row>0</xdr:row>
      <xdr:rowOff>450120</xdr:rowOff>
    </xdr:to>
    <xdr:sp macro="" textlink="">
      <xdr:nvSpPr>
        <xdr:cNvPr id="14" name="Rectangle: Rounded Corners 13">
          <a:extLst>
            <a:ext uri="{FF2B5EF4-FFF2-40B4-BE49-F238E27FC236}">
              <a16:creationId xmlns:a16="http://schemas.microsoft.com/office/drawing/2014/main" id="{71EF85AE-C210-695B-76E8-65781B581386}"/>
            </a:ext>
          </a:extLst>
        </xdr:cNvPr>
        <xdr:cNvSpPr/>
      </xdr:nvSpPr>
      <xdr:spPr>
        <a:xfrm>
          <a:off x="8014336"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866774</xdr:colOff>
      <xdr:row>0</xdr:row>
      <xdr:rowOff>198120</xdr:rowOff>
    </xdr:from>
    <xdr:to>
      <xdr:col>11</xdr:col>
      <xdr:colOff>513974</xdr:colOff>
      <xdr:row>0</xdr:row>
      <xdr:rowOff>450120</xdr:rowOff>
    </xdr:to>
    <xdr:sp macro="" textlink="">
      <xdr:nvSpPr>
        <xdr:cNvPr id="23" name="Rectangle: Rounded Corners 22">
          <a:extLst>
            <a:ext uri="{FF2B5EF4-FFF2-40B4-BE49-F238E27FC236}">
              <a16:creationId xmlns:a16="http://schemas.microsoft.com/office/drawing/2014/main" id="{98E9326D-1621-E810-5531-2EDD40869034}"/>
            </a:ext>
          </a:extLst>
        </xdr:cNvPr>
        <xdr:cNvSpPr/>
      </xdr:nvSpPr>
      <xdr:spPr>
        <a:xfrm>
          <a:off x="9829799"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6" name="Group 5">
          <a:extLst>
            <a:ext uri="{FF2B5EF4-FFF2-40B4-BE49-F238E27FC236}">
              <a16:creationId xmlns:a16="http://schemas.microsoft.com/office/drawing/2014/main" id="{F30B68CD-3385-4B36-9444-A43045E99280}"/>
            </a:ext>
          </a:extLst>
        </xdr:cNvPr>
        <xdr:cNvGrpSpPr>
          <a:grpSpLocks noChangeAspect="1"/>
        </xdr:cNvGrpSpPr>
      </xdr:nvGrpSpPr>
      <xdr:grpSpPr>
        <a:xfrm>
          <a:off x="228600" y="1543050"/>
          <a:ext cx="7911465" cy="285750"/>
          <a:chOff x="228601" y="1552575"/>
          <a:chExt cx="7167020" cy="285750"/>
        </a:xfrm>
      </xdr:grpSpPr>
      <xdr:sp macro="" textlink="">
        <xdr:nvSpPr>
          <xdr:cNvPr id="7" name="Rectangle: Rounded Corners 6">
            <a:extLst>
              <a:ext uri="{FF2B5EF4-FFF2-40B4-BE49-F238E27FC236}">
                <a16:creationId xmlns:a16="http://schemas.microsoft.com/office/drawing/2014/main" id="{E4757FB4-B283-5423-62E3-CD9828E71E3B}"/>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7D282A4F-3252-AD28-E203-590C343B696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386893</xdr:colOff>
      <xdr:row>0</xdr:row>
      <xdr:rowOff>196004</xdr:rowOff>
    </xdr:from>
    <xdr:to>
      <xdr:col>6</xdr:col>
      <xdr:colOff>357625</xdr:colOff>
      <xdr:row>0</xdr:row>
      <xdr:rowOff>457855</xdr:rowOff>
    </xdr:to>
    <xdr:pic>
      <xdr:nvPicPr>
        <xdr:cNvPr id="3" name="Picture 2">
          <a:extLst>
            <a:ext uri="{FF2B5EF4-FFF2-40B4-BE49-F238E27FC236}">
              <a16:creationId xmlns:a16="http://schemas.microsoft.com/office/drawing/2014/main" id="{3FA145CD-2A4C-41D6-BBFB-067A8276BF54}"/>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3" y="196004"/>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099D3CEB-6A2F-4A54-B2BE-BD3278357141}"/>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1663064</xdr:colOff>
      <xdr:row>0</xdr:row>
      <xdr:rowOff>198120</xdr:rowOff>
    </xdr:from>
    <xdr:to>
      <xdr:col>9</xdr:col>
      <xdr:colOff>114164</xdr:colOff>
      <xdr:row>0</xdr:row>
      <xdr:rowOff>450120</xdr:rowOff>
    </xdr:to>
    <xdr:sp macro="" textlink="">
      <xdr:nvSpPr>
        <xdr:cNvPr id="14" name="Rectangle: Rounded Corners 13">
          <a:extLst>
            <a:ext uri="{FF2B5EF4-FFF2-40B4-BE49-F238E27FC236}">
              <a16:creationId xmlns:a16="http://schemas.microsoft.com/office/drawing/2014/main" id="{11A9BE0E-3F6B-DDCE-0D7F-11CED9471334}"/>
            </a:ext>
          </a:extLst>
        </xdr:cNvPr>
        <xdr:cNvSpPr/>
      </xdr:nvSpPr>
      <xdr:spPr>
        <a:xfrm>
          <a:off x="7997189"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868681</xdr:colOff>
      <xdr:row>0</xdr:row>
      <xdr:rowOff>198120</xdr:rowOff>
    </xdr:from>
    <xdr:to>
      <xdr:col>11</xdr:col>
      <xdr:colOff>515881</xdr:colOff>
      <xdr:row>0</xdr:row>
      <xdr:rowOff>450120</xdr:rowOff>
    </xdr:to>
    <xdr:sp macro="" textlink="">
      <xdr:nvSpPr>
        <xdr:cNvPr id="21" name="Rectangle: Rounded Corners 20">
          <a:extLst>
            <a:ext uri="{FF2B5EF4-FFF2-40B4-BE49-F238E27FC236}">
              <a16:creationId xmlns:a16="http://schemas.microsoft.com/office/drawing/2014/main" id="{9D1A6812-2FE1-8145-3ABA-7FD1C8D5CF8B}"/>
            </a:ext>
          </a:extLst>
        </xdr:cNvPr>
        <xdr:cNvSpPr/>
      </xdr:nvSpPr>
      <xdr:spPr>
        <a:xfrm>
          <a:off x="9831706"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6" name="Group 5">
          <a:extLst>
            <a:ext uri="{FF2B5EF4-FFF2-40B4-BE49-F238E27FC236}">
              <a16:creationId xmlns:a16="http://schemas.microsoft.com/office/drawing/2014/main" id="{90DB1954-6FFE-46AC-92DD-1196A4D5BE7C}"/>
            </a:ext>
          </a:extLst>
        </xdr:cNvPr>
        <xdr:cNvGrpSpPr>
          <a:grpSpLocks noChangeAspect="1"/>
        </xdr:cNvGrpSpPr>
      </xdr:nvGrpSpPr>
      <xdr:grpSpPr>
        <a:xfrm>
          <a:off x="228600" y="1543050"/>
          <a:ext cx="7911465" cy="285750"/>
          <a:chOff x="228601" y="1552575"/>
          <a:chExt cx="7167020" cy="285750"/>
        </a:xfrm>
      </xdr:grpSpPr>
      <xdr:sp macro="" textlink="">
        <xdr:nvSpPr>
          <xdr:cNvPr id="7" name="Rectangle: Rounded Corners 6">
            <a:extLst>
              <a:ext uri="{FF2B5EF4-FFF2-40B4-BE49-F238E27FC236}">
                <a16:creationId xmlns:a16="http://schemas.microsoft.com/office/drawing/2014/main" id="{D93A579F-A19F-B19A-ADFD-62D755BDAD08}"/>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7631CD00-79FB-3369-84B1-3FC7482A323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386893</xdr:colOff>
      <xdr:row>0</xdr:row>
      <xdr:rowOff>196003</xdr:rowOff>
    </xdr:from>
    <xdr:to>
      <xdr:col>3</xdr:col>
      <xdr:colOff>386893</xdr:colOff>
      <xdr:row>4</xdr:row>
      <xdr:rowOff>116223</xdr:rowOff>
    </xdr:to>
    <xdr:pic>
      <xdr:nvPicPr>
        <xdr:cNvPr id="10" name="Picture 9">
          <a:extLst>
            <a:ext uri="{FF2B5EF4-FFF2-40B4-BE49-F238E27FC236}">
              <a16:creationId xmlns:a16="http://schemas.microsoft.com/office/drawing/2014/main" id="{96371E31-5A1D-4017-967F-434DC939737B}"/>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0" cy="691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4</xdr:row>
      <xdr:rowOff>137178</xdr:rowOff>
    </xdr:to>
    <xdr:pic>
      <xdr:nvPicPr>
        <xdr:cNvPr id="24" name="Picture 23">
          <a:extLst>
            <a:ext uri="{FF2B5EF4-FFF2-40B4-BE49-F238E27FC236}">
              <a16:creationId xmlns:a16="http://schemas.microsoft.com/office/drawing/2014/main" id="{E2A8916E-17D7-488F-9302-14FA374A1C4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0" cy="114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78123</xdr:rowOff>
    </xdr:to>
    <xdr:pic>
      <xdr:nvPicPr>
        <xdr:cNvPr id="26" name="Picture 25">
          <a:extLst>
            <a:ext uri="{FF2B5EF4-FFF2-40B4-BE49-F238E27FC236}">
              <a16:creationId xmlns:a16="http://schemas.microsoft.com/office/drawing/2014/main" id="{DC8A14E7-13E1-4E1C-A790-E04CFCA7C7C4}"/>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0" cy="701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AC046229-924D-49CD-84E4-E805016F9C1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6" name="Picture 15">
          <a:extLst>
            <a:ext uri="{FF2B5EF4-FFF2-40B4-BE49-F238E27FC236}">
              <a16:creationId xmlns:a16="http://schemas.microsoft.com/office/drawing/2014/main" id="{D4C73AC9-0027-44D5-8C58-8A02E002ACB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1663065</xdr:colOff>
      <xdr:row>0</xdr:row>
      <xdr:rowOff>198120</xdr:rowOff>
    </xdr:from>
    <xdr:to>
      <xdr:col>9</xdr:col>
      <xdr:colOff>114300</xdr:colOff>
      <xdr:row>0</xdr:row>
      <xdr:rowOff>450120</xdr:rowOff>
    </xdr:to>
    <xdr:sp macro="" textlink="">
      <xdr:nvSpPr>
        <xdr:cNvPr id="3" name="Rectangle: Rounded Corners 2">
          <a:extLst>
            <a:ext uri="{FF2B5EF4-FFF2-40B4-BE49-F238E27FC236}">
              <a16:creationId xmlns:a16="http://schemas.microsoft.com/office/drawing/2014/main" id="{9578F19C-80B7-5980-F622-AAD74B74BB45}"/>
            </a:ext>
          </a:extLst>
        </xdr:cNvPr>
        <xdr:cNvSpPr/>
      </xdr:nvSpPr>
      <xdr:spPr>
        <a:xfrm>
          <a:off x="7997190" y="198120"/>
          <a:ext cx="1080135"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868681</xdr:colOff>
      <xdr:row>0</xdr:row>
      <xdr:rowOff>198120</xdr:rowOff>
    </xdr:from>
    <xdr:to>
      <xdr:col>11</xdr:col>
      <xdr:colOff>515881</xdr:colOff>
      <xdr:row>0</xdr:row>
      <xdr:rowOff>450120</xdr:rowOff>
    </xdr:to>
    <xdr:sp macro="" textlink="">
      <xdr:nvSpPr>
        <xdr:cNvPr id="15" name="Rectangle: Rounded Corners 14">
          <a:extLst>
            <a:ext uri="{FF2B5EF4-FFF2-40B4-BE49-F238E27FC236}">
              <a16:creationId xmlns:a16="http://schemas.microsoft.com/office/drawing/2014/main" id="{C5D7025F-0EFB-EDD3-3B5C-27062AD67444}"/>
            </a:ext>
          </a:extLst>
        </xdr:cNvPr>
        <xdr:cNvSpPr/>
      </xdr:nvSpPr>
      <xdr:spPr>
        <a:xfrm>
          <a:off x="9831706"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6" name="Group 5">
          <a:extLst>
            <a:ext uri="{FF2B5EF4-FFF2-40B4-BE49-F238E27FC236}">
              <a16:creationId xmlns:a16="http://schemas.microsoft.com/office/drawing/2014/main" id="{90C473DF-B92C-41D5-AAB3-E55FF8721DED}"/>
            </a:ext>
          </a:extLst>
        </xdr:cNvPr>
        <xdr:cNvGrpSpPr>
          <a:grpSpLocks noChangeAspect="1"/>
        </xdr:cNvGrpSpPr>
      </xdr:nvGrpSpPr>
      <xdr:grpSpPr>
        <a:xfrm>
          <a:off x="228600" y="1535430"/>
          <a:ext cx="7911465" cy="285750"/>
          <a:chOff x="228601" y="1552575"/>
          <a:chExt cx="7167020" cy="285750"/>
        </a:xfrm>
      </xdr:grpSpPr>
      <xdr:sp macro="" textlink="">
        <xdr:nvSpPr>
          <xdr:cNvPr id="7" name="Rectangle: Rounded Corners 6">
            <a:extLst>
              <a:ext uri="{FF2B5EF4-FFF2-40B4-BE49-F238E27FC236}">
                <a16:creationId xmlns:a16="http://schemas.microsoft.com/office/drawing/2014/main" id="{2F709D4C-2F73-8C1B-FEE7-B7C1FF28A12D}"/>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01BA24E6-D638-17C3-4FE5-72151E95D73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B526B1AD-0F51-45ED-B097-F4B773AE986E}"/>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0A4F9B57-4958-4BD3-8924-03F5F80FCA9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1672590</xdr:colOff>
      <xdr:row>0</xdr:row>
      <xdr:rowOff>198120</xdr:rowOff>
    </xdr:from>
    <xdr:to>
      <xdr:col>9</xdr:col>
      <xdr:colOff>123825</xdr:colOff>
      <xdr:row>0</xdr:row>
      <xdr:rowOff>450120</xdr:rowOff>
    </xdr:to>
    <xdr:sp macro="" textlink="">
      <xdr:nvSpPr>
        <xdr:cNvPr id="8" name="Rectangle: Rounded Corners 7">
          <a:extLst>
            <a:ext uri="{FF2B5EF4-FFF2-40B4-BE49-F238E27FC236}">
              <a16:creationId xmlns:a16="http://schemas.microsoft.com/office/drawing/2014/main" id="{DDFEDC53-1821-4900-8FDD-654FD935A2FA}"/>
            </a:ext>
          </a:extLst>
        </xdr:cNvPr>
        <xdr:cNvSpPr/>
      </xdr:nvSpPr>
      <xdr:spPr>
        <a:xfrm>
          <a:off x="8006715" y="198120"/>
          <a:ext cx="1080135"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859156</xdr:colOff>
      <xdr:row>0</xdr:row>
      <xdr:rowOff>198120</xdr:rowOff>
    </xdr:from>
    <xdr:to>
      <xdr:col>11</xdr:col>
      <xdr:colOff>506356</xdr:colOff>
      <xdr:row>0</xdr:row>
      <xdr:rowOff>450120</xdr:rowOff>
    </xdr:to>
    <xdr:sp macro="" textlink="">
      <xdr:nvSpPr>
        <xdr:cNvPr id="9" name="Rectangle: Rounded Corners 8">
          <a:extLst>
            <a:ext uri="{FF2B5EF4-FFF2-40B4-BE49-F238E27FC236}">
              <a16:creationId xmlns:a16="http://schemas.microsoft.com/office/drawing/2014/main" id="{4710F8E1-D616-48D7-9C73-E413EE991D45}"/>
            </a:ext>
          </a:extLst>
        </xdr:cNvPr>
        <xdr:cNvSpPr/>
      </xdr:nvSpPr>
      <xdr:spPr>
        <a:xfrm>
          <a:off x="9822181"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2" name="Group 1">
          <a:extLst>
            <a:ext uri="{FF2B5EF4-FFF2-40B4-BE49-F238E27FC236}">
              <a16:creationId xmlns:a16="http://schemas.microsoft.com/office/drawing/2014/main" id="{3EA5A691-2880-49A9-B51E-CA2E5F49AACE}"/>
            </a:ext>
          </a:extLst>
        </xdr:cNvPr>
        <xdr:cNvGrpSpPr>
          <a:grpSpLocks noChangeAspect="1"/>
        </xdr:cNvGrpSpPr>
      </xdr:nvGrpSpPr>
      <xdr:grpSpPr>
        <a:xfrm>
          <a:off x="228600" y="1535430"/>
          <a:ext cx="7911465" cy="285750"/>
          <a:chOff x="228601" y="1552575"/>
          <a:chExt cx="7167020" cy="285750"/>
        </a:xfrm>
      </xdr:grpSpPr>
      <xdr:sp macro="" textlink="">
        <xdr:nvSpPr>
          <xdr:cNvPr id="3" name="Rectangle: Rounded Corners 2">
            <a:extLst>
              <a:ext uri="{FF2B5EF4-FFF2-40B4-BE49-F238E27FC236}">
                <a16:creationId xmlns:a16="http://schemas.microsoft.com/office/drawing/2014/main" id="{8709FD3A-F19B-64E5-AA04-565877322BAB}"/>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8CF0011E-BA4E-6EC0-9724-CF6DAFE7337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11" name="Picture 10">
          <a:extLst>
            <a:ext uri="{FF2B5EF4-FFF2-40B4-BE49-F238E27FC236}">
              <a16:creationId xmlns:a16="http://schemas.microsoft.com/office/drawing/2014/main" id="{D432F718-A658-4984-8C5C-A3A4580209C4}"/>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2" name="Picture 11">
          <a:extLst>
            <a:ext uri="{FF2B5EF4-FFF2-40B4-BE49-F238E27FC236}">
              <a16:creationId xmlns:a16="http://schemas.microsoft.com/office/drawing/2014/main" id="{356DCC8C-96B3-4ED7-8625-E15E18E3B4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198120</xdr:rowOff>
    </xdr:from>
    <xdr:to>
      <xdr:col>9</xdr:col>
      <xdr:colOff>131309</xdr:colOff>
      <xdr:row>0</xdr:row>
      <xdr:rowOff>450120</xdr:rowOff>
    </xdr:to>
    <xdr:sp macro="" textlink="">
      <xdr:nvSpPr>
        <xdr:cNvPr id="20" name="Rectangle: Rounded Corners 19">
          <a:extLst>
            <a:ext uri="{FF2B5EF4-FFF2-40B4-BE49-F238E27FC236}">
              <a16:creationId xmlns:a16="http://schemas.microsoft.com/office/drawing/2014/main" id="{6459FD3D-A228-D328-BAE0-5EE7F1831A92}"/>
            </a:ext>
          </a:extLst>
        </xdr:cNvPr>
        <xdr:cNvSpPr/>
      </xdr:nvSpPr>
      <xdr:spPr>
        <a:xfrm>
          <a:off x="8014334"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866776</xdr:colOff>
      <xdr:row>0</xdr:row>
      <xdr:rowOff>198120</xdr:rowOff>
    </xdr:from>
    <xdr:to>
      <xdr:col>11</xdr:col>
      <xdr:colOff>513976</xdr:colOff>
      <xdr:row>0</xdr:row>
      <xdr:rowOff>450120</xdr:rowOff>
    </xdr:to>
    <xdr:sp macro="" textlink="">
      <xdr:nvSpPr>
        <xdr:cNvPr id="23" name="Rectangle: Rounded Corners 22">
          <a:extLst>
            <a:ext uri="{FF2B5EF4-FFF2-40B4-BE49-F238E27FC236}">
              <a16:creationId xmlns:a16="http://schemas.microsoft.com/office/drawing/2014/main" id="{8677129B-ABE2-5EF0-C1D1-FC673A115613}"/>
            </a:ext>
          </a:extLst>
        </xdr:cNvPr>
        <xdr:cNvSpPr/>
      </xdr:nvSpPr>
      <xdr:spPr>
        <a:xfrm>
          <a:off x="9829801"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8" name="Group 7">
          <a:extLst>
            <a:ext uri="{FF2B5EF4-FFF2-40B4-BE49-F238E27FC236}">
              <a16:creationId xmlns:a16="http://schemas.microsoft.com/office/drawing/2014/main" id="{8D0E2757-9AAB-4F53-BC63-0FBF50E5082C}"/>
            </a:ext>
          </a:extLst>
        </xdr:cNvPr>
        <xdr:cNvGrpSpPr>
          <a:grpSpLocks noChangeAspect="1"/>
        </xdr:cNvGrpSpPr>
      </xdr:nvGrpSpPr>
      <xdr:grpSpPr>
        <a:xfrm>
          <a:off x="228600" y="1543050"/>
          <a:ext cx="7911465" cy="285750"/>
          <a:chOff x="228601" y="1552575"/>
          <a:chExt cx="7167020" cy="285750"/>
        </a:xfrm>
      </xdr:grpSpPr>
      <xdr:sp macro="" textlink="">
        <xdr:nvSpPr>
          <xdr:cNvPr id="9" name="Rectangle: Rounded Corners 8">
            <a:extLst>
              <a:ext uri="{FF2B5EF4-FFF2-40B4-BE49-F238E27FC236}">
                <a16:creationId xmlns:a16="http://schemas.microsoft.com/office/drawing/2014/main" id="{8834E1F3-427B-63EE-704D-FDC0FC807162}"/>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0" name="Graphic 9">
            <a:extLst>
              <a:ext uri="{FF2B5EF4-FFF2-40B4-BE49-F238E27FC236}">
                <a16:creationId xmlns:a16="http://schemas.microsoft.com/office/drawing/2014/main" id="{9656A0E5-68B7-3946-4AC9-68A11422EA9E}"/>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9" name="Picture 8">
          <a:extLst>
            <a:ext uri="{FF2B5EF4-FFF2-40B4-BE49-F238E27FC236}">
              <a16:creationId xmlns:a16="http://schemas.microsoft.com/office/drawing/2014/main" id="{67F097CB-4309-4240-87AF-120345E2A548}"/>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0" name="Picture 9">
          <a:extLst>
            <a:ext uri="{FF2B5EF4-FFF2-40B4-BE49-F238E27FC236}">
              <a16:creationId xmlns:a16="http://schemas.microsoft.com/office/drawing/2014/main" id="{7419FC5C-014F-4B6E-974B-02D42A2EB45D}"/>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1676399</xdr:colOff>
      <xdr:row>0</xdr:row>
      <xdr:rowOff>198120</xdr:rowOff>
    </xdr:from>
    <xdr:to>
      <xdr:col>9</xdr:col>
      <xdr:colOff>127499</xdr:colOff>
      <xdr:row>0</xdr:row>
      <xdr:rowOff>450120</xdr:rowOff>
    </xdr:to>
    <xdr:sp macro="" textlink="">
      <xdr:nvSpPr>
        <xdr:cNvPr id="14" name="Rectangle: Rounded Corners 13">
          <a:extLst>
            <a:ext uri="{FF2B5EF4-FFF2-40B4-BE49-F238E27FC236}">
              <a16:creationId xmlns:a16="http://schemas.microsoft.com/office/drawing/2014/main" id="{8A59F43F-06AB-E085-125F-9E2C6B9ADECD}"/>
            </a:ext>
          </a:extLst>
        </xdr:cNvPr>
        <xdr:cNvSpPr/>
      </xdr:nvSpPr>
      <xdr:spPr>
        <a:xfrm>
          <a:off x="8010524"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870586</xdr:colOff>
      <xdr:row>0</xdr:row>
      <xdr:rowOff>198120</xdr:rowOff>
    </xdr:from>
    <xdr:to>
      <xdr:col>11</xdr:col>
      <xdr:colOff>517786</xdr:colOff>
      <xdr:row>0</xdr:row>
      <xdr:rowOff>450120</xdr:rowOff>
    </xdr:to>
    <xdr:sp macro="" textlink="">
      <xdr:nvSpPr>
        <xdr:cNvPr id="17" name="Rectangle: Rounded Corners 16">
          <a:extLst>
            <a:ext uri="{FF2B5EF4-FFF2-40B4-BE49-F238E27FC236}">
              <a16:creationId xmlns:a16="http://schemas.microsoft.com/office/drawing/2014/main" id="{F28D2C93-EDC0-50E3-4B60-2209B2459ABB}"/>
            </a:ext>
          </a:extLst>
        </xdr:cNvPr>
        <xdr:cNvSpPr/>
      </xdr:nvSpPr>
      <xdr:spPr>
        <a:xfrm>
          <a:off x="9833611"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160020</xdr:rowOff>
    </xdr:from>
    <xdr:to>
      <xdr:col>8</xdr:col>
      <xdr:colOff>91440</xdr:colOff>
      <xdr:row>7</xdr:row>
      <xdr:rowOff>64770</xdr:rowOff>
    </xdr:to>
    <xdr:grpSp>
      <xdr:nvGrpSpPr>
        <xdr:cNvPr id="2" name="Group 1">
          <a:extLst>
            <a:ext uri="{FF2B5EF4-FFF2-40B4-BE49-F238E27FC236}">
              <a16:creationId xmlns:a16="http://schemas.microsoft.com/office/drawing/2014/main" id="{7ED796E0-7DE1-41F0-825C-1445ABDD022D}"/>
            </a:ext>
          </a:extLst>
        </xdr:cNvPr>
        <xdr:cNvGrpSpPr>
          <a:grpSpLocks noChangeAspect="1"/>
        </xdr:cNvGrpSpPr>
      </xdr:nvGrpSpPr>
      <xdr:grpSpPr>
        <a:xfrm>
          <a:off x="228600" y="1550670"/>
          <a:ext cx="7911465" cy="285750"/>
          <a:chOff x="228601" y="1552575"/>
          <a:chExt cx="7167020" cy="285750"/>
        </a:xfrm>
      </xdr:grpSpPr>
      <xdr:sp macro="" textlink="">
        <xdr:nvSpPr>
          <xdr:cNvPr id="3" name="Rectangle: Rounded Corners 2">
            <a:extLst>
              <a:ext uri="{FF2B5EF4-FFF2-40B4-BE49-F238E27FC236}">
                <a16:creationId xmlns:a16="http://schemas.microsoft.com/office/drawing/2014/main" id="{4E0BA90F-07C3-7C2C-5904-58514ACC98B5}"/>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E4B6438A-C137-AD86-65A9-FF47BB7A248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DB496A3E-2737-4132-92C3-7FE97A182915}"/>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0752" y="196003"/>
          <a:ext cx="4497012"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FB281F1C-9B49-4BF6-9AC0-B61140002927}"/>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4521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08F3D3E8-CCFF-455E-893D-DD9D17C7130F}"/>
            </a:ext>
          </a:extLst>
        </xdr:cNvPr>
        <xdr:cNvSpPr/>
      </xdr:nvSpPr>
      <xdr:spPr>
        <a:xfrm>
          <a:off x="8241029" y="196215"/>
          <a:ext cx="114858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CC9CEE98-53BA-4C7C-A27C-D2F99F6DE6F8}"/>
            </a:ext>
          </a:extLst>
        </xdr:cNvPr>
        <xdr:cNvSpPr/>
      </xdr:nvSpPr>
      <xdr:spPr>
        <a:xfrm>
          <a:off x="10125075" y="196215"/>
          <a:ext cx="152172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149086</xdr:rowOff>
    </xdr:from>
    <xdr:to>
      <xdr:col>8</xdr:col>
      <xdr:colOff>75869</xdr:colOff>
      <xdr:row>7</xdr:row>
      <xdr:rowOff>53836</xdr:rowOff>
    </xdr:to>
    <xdr:grpSp>
      <xdr:nvGrpSpPr>
        <xdr:cNvPr id="10" name="Group 9">
          <a:extLst>
            <a:ext uri="{FF2B5EF4-FFF2-40B4-BE49-F238E27FC236}">
              <a16:creationId xmlns:a16="http://schemas.microsoft.com/office/drawing/2014/main" id="{A7711DC2-78DD-4809-8FE8-B0B12EEE8EE3}"/>
            </a:ext>
          </a:extLst>
        </xdr:cNvPr>
        <xdr:cNvGrpSpPr>
          <a:grpSpLocks noChangeAspect="1"/>
        </xdr:cNvGrpSpPr>
      </xdr:nvGrpSpPr>
      <xdr:grpSpPr>
        <a:xfrm>
          <a:off x="228600" y="1539736"/>
          <a:ext cx="7895894" cy="285750"/>
          <a:chOff x="228601" y="1552575"/>
          <a:chExt cx="7167020" cy="285750"/>
        </a:xfrm>
      </xdr:grpSpPr>
      <xdr:sp macro="" textlink="">
        <xdr:nvSpPr>
          <xdr:cNvPr id="11" name="Rectangle: Rounded Corners 10">
            <a:extLst>
              <a:ext uri="{FF2B5EF4-FFF2-40B4-BE49-F238E27FC236}">
                <a16:creationId xmlns:a16="http://schemas.microsoft.com/office/drawing/2014/main" id="{44516281-5E5F-23AE-43B9-CE1B218CD748}"/>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2" name="Graphic 11">
            <a:extLst>
              <a:ext uri="{FF2B5EF4-FFF2-40B4-BE49-F238E27FC236}">
                <a16:creationId xmlns:a16="http://schemas.microsoft.com/office/drawing/2014/main" id="{5D04C73D-41C2-F7E9-0228-B709DE3C23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B2224733-E059-4298-8AA4-E2194B67DBE9}"/>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4B3704EA-A5EC-40BC-A2E3-7D07EA3F300F}"/>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1668779</xdr:colOff>
      <xdr:row>0</xdr:row>
      <xdr:rowOff>196215</xdr:rowOff>
    </xdr:from>
    <xdr:to>
      <xdr:col>9</xdr:col>
      <xdr:colOff>119879</xdr:colOff>
      <xdr:row>0</xdr:row>
      <xdr:rowOff>448215</xdr:rowOff>
    </xdr:to>
    <xdr:sp macro="" textlink="">
      <xdr:nvSpPr>
        <xdr:cNvPr id="8" name="Rectangle: Rounded Corners 7">
          <a:extLst>
            <a:ext uri="{FF2B5EF4-FFF2-40B4-BE49-F238E27FC236}">
              <a16:creationId xmlns:a16="http://schemas.microsoft.com/office/drawing/2014/main" id="{99D11005-FE46-4CD2-B295-3D303D23B2E6}"/>
            </a:ext>
          </a:extLst>
        </xdr:cNvPr>
        <xdr:cNvSpPr/>
      </xdr:nvSpPr>
      <xdr:spPr>
        <a:xfrm>
          <a:off x="800290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874395</xdr:colOff>
      <xdr:row>0</xdr:row>
      <xdr:rowOff>196215</xdr:rowOff>
    </xdr:from>
    <xdr:to>
      <xdr:col>11</xdr:col>
      <xdr:colOff>521595</xdr:colOff>
      <xdr:row>0</xdr:row>
      <xdr:rowOff>448215</xdr:rowOff>
    </xdr:to>
    <xdr:sp macro="" textlink="">
      <xdr:nvSpPr>
        <xdr:cNvPr id="9" name="Rectangle: Rounded Corners 8">
          <a:extLst>
            <a:ext uri="{FF2B5EF4-FFF2-40B4-BE49-F238E27FC236}">
              <a16:creationId xmlns:a16="http://schemas.microsoft.com/office/drawing/2014/main" id="{854E0A03-2E31-4DB4-8E50-102ACD3A95A7}"/>
            </a:ext>
          </a:extLst>
        </xdr:cNvPr>
        <xdr:cNvSpPr/>
      </xdr:nvSpPr>
      <xdr:spPr>
        <a:xfrm>
          <a:off x="983742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2" name="Group 1">
          <a:extLst>
            <a:ext uri="{FF2B5EF4-FFF2-40B4-BE49-F238E27FC236}">
              <a16:creationId xmlns:a16="http://schemas.microsoft.com/office/drawing/2014/main" id="{941F2838-70D1-477C-88AF-02F1C0DD51B6}"/>
            </a:ext>
          </a:extLst>
        </xdr:cNvPr>
        <xdr:cNvGrpSpPr>
          <a:grpSpLocks noChangeAspect="1"/>
        </xdr:cNvGrpSpPr>
      </xdr:nvGrpSpPr>
      <xdr:grpSpPr>
        <a:xfrm>
          <a:off x="228600" y="1543050"/>
          <a:ext cx="7911465" cy="285750"/>
          <a:chOff x="228601" y="1552575"/>
          <a:chExt cx="7167020" cy="285750"/>
        </a:xfrm>
      </xdr:grpSpPr>
      <xdr:sp macro="" textlink="">
        <xdr:nvSpPr>
          <xdr:cNvPr id="3" name="Rectangle: Rounded Corners 2">
            <a:extLst>
              <a:ext uri="{FF2B5EF4-FFF2-40B4-BE49-F238E27FC236}">
                <a16:creationId xmlns:a16="http://schemas.microsoft.com/office/drawing/2014/main" id="{CD666125-224A-A376-5068-6E4BF6CA7A17}"/>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58482DBA-DF5E-7C51-AD58-B9F2417B843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90F2DEEE-C5B8-4000-AABB-CE8DBBF2939E}"/>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A8AAB679-EC20-4B7F-A12F-2DFC6D09C3DE}"/>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1668779</xdr:colOff>
      <xdr:row>0</xdr:row>
      <xdr:rowOff>196215</xdr:rowOff>
    </xdr:from>
    <xdr:to>
      <xdr:col>9</xdr:col>
      <xdr:colOff>119879</xdr:colOff>
      <xdr:row>0</xdr:row>
      <xdr:rowOff>448215</xdr:rowOff>
    </xdr:to>
    <xdr:sp macro="" textlink="">
      <xdr:nvSpPr>
        <xdr:cNvPr id="8" name="Rectangle: Rounded Corners 7">
          <a:extLst>
            <a:ext uri="{FF2B5EF4-FFF2-40B4-BE49-F238E27FC236}">
              <a16:creationId xmlns:a16="http://schemas.microsoft.com/office/drawing/2014/main" id="{21D3CDC3-EBBA-4DE1-98A1-0C7D1F15005B}"/>
            </a:ext>
          </a:extLst>
        </xdr:cNvPr>
        <xdr:cNvSpPr/>
      </xdr:nvSpPr>
      <xdr:spPr>
        <a:xfrm>
          <a:off x="800290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874395</xdr:colOff>
      <xdr:row>0</xdr:row>
      <xdr:rowOff>196215</xdr:rowOff>
    </xdr:from>
    <xdr:to>
      <xdr:col>11</xdr:col>
      <xdr:colOff>521595</xdr:colOff>
      <xdr:row>0</xdr:row>
      <xdr:rowOff>448215</xdr:rowOff>
    </xdr:to>
    <xdr:sp macro="" textlink="">
      <xdr:nvSpPr>
        <xdr:cNvPr id="9" name="Rectangle: Rounded Corners 8">
          <a:extLst>
            <a:ext uri="{FF2B5EF4-FFF2-40B4-BE49-F238E27FC236}">
              <a16:creationId xmlns:a16="http://schemas.microsoft.com/office/drawing/2014/main" id="{C144E03D-936E-4797-8D30-C6CDC69C51D1}"/>
            </a:ext>
          </a:extLst>
        </xdr:cNvPr>
        <xdr:cNvSpPr/>
      </xdr:nvSpPr>
      <xdr:spPr>
        <a:xfrm>
          <a:off x="983742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2" name="Group 1">
          <a:extLst>
            <a:ext uri="{FF2B5EF4-FFF2-40B4-BE49-F238E27FC236}">
              <a16:creationId xmlns:a16="http://schemas.microsoft.com/office/drawing/2014/main" id="{4F03593E-5108-466F-A139-6E174F4BD7F0}"/>
            </a:ext>
          </a:extLst>
        </xdr:cNvPr>
        <xdr:cNvGrpSpPr>
          <a:grpSpLocks noChangeAspect="1"/>
        </xdr:cNvGrpSpPr>
      </xdr:nvGrpSpPr>
      <xdr:grpSpPr>
        <a:xfrm>
          <a:off x="228600" y="1543050"/>
          <a:ext cx="7911465" cy="285750"/>
          <a:chOff x="228601" y="1552575"/>
          <a:chExt cx="7167020" cy="285750"/>
        </a:xfrm>
      </xdr:grpSpPr>
      <xdr:sp macro="" textlink="">
        <xdr:nvSpPr>
          <xdr:cNvPr id="3" name="Rectangle: Rounded Corners 2">
            <a:extLst>
              <a:ext uri="{FF2B5EF4-FFF2-40B4-BE49-F238E27FC236}">
                <a16:creationId xmlns:a16="http://schemas.microsoft.com/office/drawing/2014/main" id="{5F43FD08-60B9-4387-5BAC-22D7F919FC40}"/>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C184819C-D1C6-428C-126C-2D3FA6027E19}"/>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FA9A07A1-BCE5-44B8-989C-007422CD9CD7}"/>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0042CA49-3A95-4712-A753-BCDE0AD9EE5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1678304</xdr:colOff>
      <xdr:row>0</xdr:row>
      <xdr:rowOff>196215</xdr:rowOff>
    </xdr:from>
    <xdr:to>
      <xdr:col>9</xdr:col>
      <xdr:colOff>129404</xdr:colOff>
      <xdr:row>0</xdr:row>
      <xdr:rowOff>448215</xdr:rowOff>
    </xdr:to>
    <xdr:sp macro="" textlink="">
      <xdr:nvSpPr>
        <xdr:cNvPr id="10" name="Rectangle: Rounded Corners 9">
          <a:extLst>
            <a:ext uri="{FF2B5EF4-FFF2-40B4-BE49-F238E27FC236}">
              <a16:creationId xmlns:a16="http://schemas.microsoft.com/office/drawing/2014/main" id="{27997E13-D4DD-3DF0-0E7E-9A1C36003D28}"/>
            </a:ext>
          </a:extLst>
        </xdr:cNvPr>
        <xdr:cNvSpPr/>
      </xdr:nvSpPr>
      <xdr:spPr>
        <a:xfrm>
          <a:off x="801242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874395</xdr:colOff>
      <xdr:row>0</xdr:row>
      <xdr:rowOff>196215</xdr:rowOff>
    </xdr:from>
    <xdr:to>
      <xdr:col>11</xdr:col>
      <xdr:colOff>521595</xdr:colOff>
      <xdr:row>0</xdr:row>
      <xdr:rowOff>448215</xdr:rowOff>
    </xdr:to>
    <xdr:sp macro="" textlink="">
      <xdr:nvSpPr>
        <xdr:cNvPr id="19" name="Rectangle: Rounded Corners 18">
          <a:extLst>
            <a:ext uri="{FF2B5EF4-FFF2-40B4-BE49-F238E27FC236}">
              <a16:creationId xmlns:a16="http://schemas.microsoft.com/office/drawing/2014/main" id="{A745FCFA-7336-A3C5-4D76-4075FF3AA8FF}"/>
            </a:ext>
          </a:extLst>
        </xdr:cNvPr>
        <xdr:cNvSpPr/>
      </xdr:nvSpPr>
      <xdr:spPr>
        <a:xfrm>
          <a:off x="983742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6" name="Group 5">
          <a:extLst>
            <a:ext uri="{FF2B5EF4-FFF2-40B4-BE49-F238E27FC236}">
              <a16:creationId xmlns:a16="http://schemas.microsoft.com/office/drawing/2014/main" id="{42E54D32-5B6D-44C2-8BB7-91AE74F0EBC9}"/>
            </a:ext>
          </a:extLst>
        </xdr:cNvPr>
        <xdr:cNvGrpSpPr>
          <a:grpSpLocks noChangeAspect="1"/>
        </xdr:cNvGrpSpPr>
      </xdr:nvGrpSpPr>
      <xdr:grpSpPr>
        <a:xfrm>
          <a:off x="228600" y="1543050"/>
          <a:ext cx="7911465" cy="285750"/>
          <a:chOff x="228601" y="1552575"/>
          <a:chExt cx="7167020" cy="285750"/>
        </a:xfrm>
      </xdr:grpSpPr>
      <xdr:sp macro="" textlink="">
        <xdr:nvSpPr>
          <xdr:cNvPr id="7" name="Rectangle: Rounded Corners 6">
            <a:extLst>
              <a:ext uri="{FF2B5EF4-FFF2-40B4-BE49-F238E27FC236}">
                <a16:creationId xmlns:a16="http://schemas.microsoft.com/office/drawing/2014/main" id="{925B396F-568B-A7A9-E48E-333CA47AB6AD}"/>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58C91A84-884F-D021-C392-B87287DE5343}"/>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5600419B-3CE6-4890-85F2-5E9AABE86570}"/>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B16CCE7F-2F8C-42EA-9BF6-4F166231C2F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1678304</xdr:colOff>
      <xdr:row>0</xdr:row>
      <xdr:rowOff>196215</xdr:rowOff>
    </xdr:from>
    <xdr:to>
      <xdr:col>9</xdr:col>
      <xdr:colOff>129404</xdr:colOff>
      <xdr:row>0</xdr:row>
      <xdr:rowOff>448215</xdr:rowOff>
    </xdr:to>
    <xdr:sp macro="" textlink="">
      <xdr:nvSpPr>
        <xdr:cNvPr id="8" name="Rectangle: Rounded Corners 7">
          <a:extLst>
            <a:ext uri="{FF2B5EF4-FFF2-40B4-BE49-F238E27FC236}">
              <a16:creationId xmlns:a16="http://schemas.microsoft.com/office/drawing/2014/main" id="{F3D2115A-2406-444A-B0CD-0BA10559B005}"/>
            </a:ext>
          </a:extLst>
        </xdr:cNvPr>
        <xdr:cNvSpPr/>
      </xdr:nvSpPr>
      <xdr:spPr>
        <a:xfrm>
          <a:off x="801242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864870</xdr:colOff>
      <xdr:row>0</xdr:row>
      <xdr:rowOff>196215</xdr:rowOff>
    </xdr:from>
    <xdr:to>
      <xdr:col>11</xdr:col>
      <xdr:colOff>512070</xdr:colOff>
      <xdr:row>0</xdr:row>
      <xdr:rowOff>448215</xdr:rowOff>
    </xdr:to>
    <xdr:sp macro="" textlink="">
      <xdr:nvSpPr>
        <xdr:cNvPr id="9" name="Rectangle: Rounded Corners 8">
          <a:extLst>
            <a:ext uri="{FF2B5EF4-FFF2-40B4-BE49-F238E27FC236}">
              <a16:creationId xmlns:a16="http://schemas.microsoft.com/office/drawing/2014/main" id="{15EDBAEA-F464-481E-8895-BF7258D7114B}"/>
            </a:ext>
          </a:extLst>
        </xdr:cNvPr>
        <xdr:cNvSpPr/>
      </xdr:nvSpPr>
      <xdr:spPr>
        <a:xfrm>
          <a:off x="982789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2" name="Group 1">
          <a:extLst>
            <a:ext uri="{FF2B5EF4-FFF2-40B4-BE49-F238E27FC236}">
              <a16:creationId xmlns:a16="http://schemas.microsoft.com/office/drawing/2014/main" id="{FCDA4471-FF42-479E-94AA-80ECFBAD0CD2}"/>
            </a:ext>
          </a:extLst>
        </xdr:cNvPr>
        <xdr:cNvGrpSpPr>
          <a:grpSpLocks noChangeAspect="1"/>
        </xdr:cNvGrpSpPr>
      </xdr:nvGrpSpPr>
      <xdr:grpSpPr>
        <a:xfrm>
          <a:off x="228600" y="1535430"/>
          <a:ext cx="7911465" cy="285750"/>
          <a:chOff x="228601" y="1552575"/>
          <a:chExt cx="7167020" cy="285750"/>
        </a:xfrm>
      </xdr:grpSpPr>
      <xdr:sp macro="" textlink="">
        <xdr:nvSpPr>
          <xdr:cNvPr id="3" name="Rectangle: Rounded Corners 2">
            <a:extLst>
              <a:ext uri="{FF2B5EF4-FFF2-40B4-BE49-F238E27FC236}">
                <a16:creationId xmlns:a16="http://schemas.microsoft.com/office/drawing/2014/main" id="{878ED974-E956-3B13-BCB1-5941D4B619A7}"/>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8E0064AA-1F44-45AC-0E53-4BD353C5316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5B224CE9-25B0-43E2-89AF-881576851A3F}"/>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075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3CCB08CC-0FD6-40B0-8B29-5BE73746CB4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13E05760-3683-435B-8724-891B6D05DE2B}"/>
            </a:ext>
          </a:extLst>
        </xdr:cNvPr>
        <xdr:cNvSpPr/>
      </xdr:nvSpPr>
      <xdr:spPr>
        <a:xfrm>
          <a:off x="801433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C2D8129B-4583-4C23-A97A-5CF76F77810A}"/>
            </a:ext>
          </a:extLst>
        </xdr:cNvPr>
        <xdr:cNvSpPr/>
      </xdr:nvSpPr>
      <xdr:spPr>
        <a:xfrm>
          <a:off x="982980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xdr:colOff>
      <xdr:row>5</xdr:row>
      <xdr:rowOff>152400</xdr:rowOff>
    </xdr:from>
    <xdr:to>
      <xdr:col>8</xdr:col>
      <xdr:colOff>83821</xdr:colOff>
      <xdr:row>7</xdr:row>
      <xdr:rowOff>57150</xdr:rowOff>
    </xdr:to>
    <xdr:grpSp>
      <xdr:nvGrpSpPr>
        <xdr:cNvPr id="6" name="Group 6">
          <a:extLst>
            <a:ext uri="{FF2B5EF4-FFF2-40B4-BE49-F238E27FC236}">
              <a16:creationId xmlns:a16="http://schemas.microsoft.com/office/drawing/2014/main" id="{D227C81B-390F-4494-8F97-ED383F0BA08F}"/>
            </a:ext>
          </a:extLst>
        </xdr:cNvPr>
        <xdr:cNvGrpSpPr>
          <a:grpSpLocks noChangeAspect="1"/>
        </xdr:cNvGrpSpPr>
      </xdr:nvGrpSpPr>
      <xdr:grpSpPr>
        <a:xfrm>
          <a:off x="228601" y="1543050"/>
          <a:ext cx="7903845" cy="285750"/>
          <a:chOff x="228601" y="1552575"/>
          <a:chExt cx="7167020" cy="285750"/>
        </a:xfrm>
      </xdr:grpSpPr>
      <xdr:sp macro="" textlink="">
        <xdr:nvSpPr>
          <xdr:cNvPr id="7" name="Rectangle: Rounded Corners 7">
            <a:extLst>
              <a:ext uri="{FF2B5EF4-FFF2-40B4-BE49-F238E27FC236}">
                <a16:creationId xmlns:a16="http://schemas.microsoft.com/office/drawing/2014/main" id="{31FC857D-155D-8FEB-FEB2-652B35603425}"/>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8">
            <a:extLst>
              <a:ext uri="{FF2B5EF4-FFF2-40B4-BE49-F238E27FC236}">
                <a16:creationId xmlns:a16="http://schemas.microsoft.com/office/drawing/2014/main" id="{B415588B-1838-B8EB-F6AD-A183C3B92E8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386893</xdr:colOff>
      <xdr:row>0</xdr:row>
      <xdr:rowOff>196003</xdr:rowOff>
    </xdr:from>
    <xdr:to>
      <xdr:col>3</xdr:col>
      <xdr:colOff>386893</xdr:colOff>
      <xdr:row>2</xdr:row>
      <xdr:rowOff>68598</xdr:rowOff>
    </xdr:to>
    <xdr:pic>
      <xdr:nvPicPr>
        <xdr:cNvPr id="6" name="Picture 5">
          <a:extLst>
            <a:ext uri="{FF2B5EF4-FFF2-40B4-BE49-F238E27FC236}">
              <a16:creationId xmlns:a16="http://schemas.microsoft.com/office/drawing/2014/main" id="{B18D562E-44D9-4676-A3B9-A6AFABED9D61}"/>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4252167" cy="26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126563</xdr:rowOff>
    </xdr:to>
    <xdr:pic>
      <xdr:nvPicPr>
        <xdr:cNvPr id="7" name="Picture 6">
          <a:extLst>
            <a:ext uri="{FF2B5EF4-FFF2-40B4-BE49-F238E27FC236}">
              <a16:creationId xmlns:a16="http://schemas.microsoft.com/office/drawing/2014/main" id="{BC56FC2C-E95B-4798-8958-7DB5F8A04415}"/>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E24C8952-CA72-46F8-9420-A01E88C40EC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06F00493-4E64-4B2B-AB98-C406C9C5DA75}"/>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386893</xdr:colOff>
      <xdr:row>0</xdr:row>
      <xdr:rowOff>196003</xdr:rowOff>
    </xdr:from>
    <xdr:to>
      <xdr:col>3</xdr:col>
      <xdr:colOff>386893</xdr:colOff>
      <xdr:row>4</xdr:row>
      <xdr:rowOff>137178</xdr:rowOff>
    </xdr:to>
    <xdr:pic>
      <xdr:nvPicPr>
        <xdr:cNvPr id="6" name="Picture 5">
          <a:extLst>
            <a:ext uri="{FF2B5EF4-FFF2-40B4-BE49-F238E27FC236}">
              <a16:creationId xmlns:a16="http://schemas.microsoft.com/office/drawing/2014/main" id="{63632B08-86B7-44D0-82B6-FF18972D075F}"/>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0" cy="6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5</xdr:row>
      <xdr:rowOff>27503</xdr:rowOff>
    </xdr:to>
    <xdr:pic>
      <xdr:nvPicPr>
        <xdr:cNvPr id="7" name="Picture 6">
          <a:extLst>
            <a:ext uri="{FF2B5EF4-FFF2-40B4-BE49-F238E27FC236}">
              <a16:creationId xmlns:a16="http://schemas.microsoft.com/office/drawing/2014/main" id="{0E6F23F7-E3A1-4AC5-93B5-75EFE0B90C61}"/>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0" cy="79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78123</xdr:rowOff>
    </xdr:to>
    <xdr:pic>
      <xdr:nvPicPr>
        <xdr:cNvPr id="8" name="Picture 7">
          <a:extLst>
            <a:ext uri="{FF2B5EF4-FFF2-40B4-BE49-F238E27FC236}">
              <a16:creationId xmlns:a16="http://schemas.microsoft.com/office/drawing/2014/main" id="{BE8B502F-B102-4B1B-934B-3A981556B47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4374087" cy="26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141803</xdr:rowOff>
    </xdr:to>
    <xdr:pic>
      <xdr:nvPicPr>
        <xdr:cNvPr id="9" name="Picture 8">
          <a:extLst>
            <a:ext uri="{FF2B5EF4-FFF2-40B4-BE49-F238E27FC236}">
              <a16:creationId xmlns:a16="http://schemas.microsoft.com/office/drawing/2014/main" id="{55963F07-6F72-46BE-B339-39CF96F3DDD9}"/>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68598</xdr:rowOff>
    </xdr:to>
    <xdr:pic>
      <xdr:nvPicPr>
        <xdr:cNvPr id="16" name="Picture 15">
          <a:extLst>
            <a:ext uri="{FF2B5EF4-FFF2-40B4-BE49-F238E27FC236}">
              <a16:creationId xmlns:a16="http://schemas.microsoft.com/office/drawing/2014/main" id="{68C72EE3-2DC9-4D4A-BC3C-D11C606F713E}"/>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0" cy="6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126563</xdr:rowOff>
    </xdr:to>
    <xdr:pic>
      <xdr:nvPicPr>
        <xdr:cNvPr id="17" name="Picture 16">
          <a:extLst>
            <a:ext uri="{FF2B5EF4-FFF2-40B4-BE49-F238E27FC236}">
              <a16:creationId xmlns:a16="http://schemas.microsoft.com/office/drawing/2014/main" id="{C64988B7-7B9E-4C0F-8E4D-7819CD194D6D}"/>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0" cy="79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68598</xdr:rowOff>
    </xdr:to>
    <xdr:pic>
      <xdr:nvPicPr>
        <xdr:cNvPr id="24" name="Picture 23">
          <a:extLst>
            <a:ext uri="{FF2B5EF4-FFF2-40B4-BE49-F238E27FC236}">
              <a16:creationId xmlns:a16="http://schemas.microsoft.com/office/drawing/2014/main" id="{E9B59DC5-97D3-4F50-A7F8-62946313692F}"/>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0" cy="6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126563</xdr:rowOff>
    </xdr:to>
    <xdr:pic>
      <xdr:nvPicPr>
        <xdr:cNvPr id="25" name="Picture 24">
          <a:extLst>
            <a:ext uri="{FF2B5EF4-FFF2-40B4-BE49-F238E27FC236}">
              <a16:creationId xmlns:a16="http://schemas.microsoft.com/office/drawing/2014/main" id="{411AE83C-8885-4CB8-BE77-8E53568D896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0" cy="79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D26BC60B-36FE-4EAA-94DF-596283B51897}"/>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5BC7E416-3F91-47A2-BF19-236C7A90765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01B7A9-395F-45B8-8FE6-9FB143537C18}" name="Institution3" displayName="Institution3" ref="AX4:AX14" totalsRowShown="0" headerRowDxfId="306">
  <autoFilter ref="AX4:AX14" xr:uid="{8E01B7A9-395F-45B8-8FE6-9FB143537C18}"/>
  <tableColumns count="1">
    <tableColumn id="1" xr3:uid="{BFF19B29-FB9E-4B8F-8A20-BEB59EA79028}" name="Institution"/>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D415641-237B-4B15-9DE1-D93D5A2B6BB8}" name="Salary3" displayName="Salary3" ref="AZ4:BA9" totalsRowShown="0" headerRowDxfId="305">
  <autoFilter ref="AZ4:BA9" xr:uid="{8D415641-237B-4B15-9DE1-D93D5A2B6BB8}"/>
  <tableColumns count="2">
    <tableColumn id="1" xr3:uid="{9F80ADCE-FCE8-4BC9-AE87-137A7156A684}" name="Salary"/>
    <tableColumn id="3" xr3:uid="{D462557E-58B8-4036-A6A7-55702D917929}" name="Project Supplement" dataDxfId="304"/>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E575AA2-D53D-4B35-9D83-FA6283C78BF4}" name="OperationalCosts3" displayName="OperationalCosts3" ref="BC4:BC10" totalsRowShown="0" headerRowDxfId="303">
  <autoFilter ref="BC4:BC10" xr:uid="{2E575AA2-D53D-4B35-9D83-FA6283C78BF4}"/>
  <tableColumns count="1">
    <tableColumn id="1" xr3:uid="{1D5268F6-71C2-4E28-A100-A4A4A5973CB1}" name="Operational Costs"/>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D12A767-B142-4D9B-8C14-F9DC7B4999BA}" name="GrantTypes" displayName="GrantTypes" ref="Q4:V20" totalsRowShown="0">
  <autoFilter ref="Q4:V20" xr:uid="{3D12A767-B142-4D9B-8C14-F9DC7B4999BA}"/>
  <tableColumns count="6">
    <tableColumn id="1" xr3:uid="{D4707EBC-A2DF-4F2F-A789-98A106FB5AE5}" name="Grant type"/>
    <tableColumn id="8" xr3:uid="{55172ACD-F574-4256-ADCF-67517B2CB109}" name="No."/>
    <tableColumn id="5" xr3:uid="{01CCAE4F-0AAF-4AEF-AB97-A6FF7A5783C2}" name="Max years"/>
    <tableColumn id="4" xr3:uid="{001C441F-1B5A-44D2-B374-318A1C9238C6}" name="Min budget (DKK)" dataDxfId="302"/>
    <tableColumn id="2" xr3:uid="{6F723735-7A59-4D55-8250-DCCAB9622F15}" name="Max budget (DKK)" dataDxfId="301"/>
    <tableColumn id="3" xr3:uid="{1EBC66C1-7041-4A92-97B3-98ACC70C73EE}" name="Link to grant specific lists" dataDxfId="300">
      <calculatedColumnFormula>HYPERLINK("#_"&amp;GrantTypes[[#This Row],[No.]],"Go to grant lists")</calculatedColumnFormula>
    </tableColumn>
  </tableColumns>
  <tableStyleInfo name="TableStyleMedium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CFE833-5A77-4752-A98E-510B96FE3128}" name="PS_ScientificArea" displayName="PS_ScientificArea" ref="AD4:AE8" totalsRowShown="0">
  <autoFilter ref="AD4:AE8" xr:uid="{95CFE833-5A77-4752-A98E-510B96FE3128}"/>
  <tableColumns count="2">
    <tableColumn id="1" xr3:uid="{70FC8E03-1835-4002-99B4-5F3CE759752D}" name="DKUNI Scientific Area"/>
    <tableColumn id="2" xr3:uid="{AE7BDEA4-0E07-4BED-A5C8-ECB5BF702A19}" name="Wet/dry"/>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E16C309-51AC-4285-A27F-9945F7654AC2}" name="DKUNI" displayName="DKUNI" ref="AB4:AB12" totalsRowShown="0" headerRowDxfId="299" dataDxfId="298">
  <autoFilter ref="AB4:AB12" xr:uid="{6E16C309-51AC-4285-A27F-9945F7654AC2}"/>
  <tableColumns count="1">
    <tableColumn id="1" xr3:uid="{C8BD4BC0-63AC-4B18-82E3-F6F39F83EF50}" name="DKUNI institutions" dataDxfId="297"/>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33C9270-98EB-42E5-AD06-E1510308BF1B}" name="ProjectSupplement" displayName="ProjectSupplement" ref="Y4:Z6" totalsRowShown="0">
  <autoFilter ref="Y4:Z6" xr:uid="{133C9270-98EB-42E5-AD06-E1510308BF1B}"/>
  <tableColumns count="2">
    <tableColumn id="1" xr3:uid="{128B5E5D-C7F1-4E99-8AA4-A3B8ACA9E916}" name="Project supplement"/>
    <tableColumn id="2" xr3:uid="{762B31CA-C98F-44F6-BCC6-668DFAF3C545}" name="Kr. per VIP-FTE" dataDxfId="296"/>
  </tableColumns>
  <tableStyleInfo name="TableStyleMedium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0E5FE0D-B8AB-42D4-82D6-F6B1B0A67C67}" name="Institution2" displayName="Institution2" ref="AP4:AP14" totalsRowShown="0" headerRowDxfId="295">
  <autoFilter ref="AP4:AP14" xr:uid="{20E5FE0D-B8AB-42D4-82D6-F6B1B0A67C67}"/>
  <tableColumns count="1">
    <tableColumn id="1" xr3:uid="{4C3D80FC-489D-438A-9236-93CE5E95E3D7}" name="Institution"/>
  </tableColumns>
  <tableStyleInfo name="TableStyleMedium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BC48AD9-238D-4BD5-8B27-B6A6619FFFFE}" name="Salary2" displayName="Salary2" ref="AR4:AS9" totalsRowShown="0" headerRowDxfId="294">
  <autoFilter ref="AR4:AS9" xr:uid="{EBC48AD9-238D-4BD5-8B27-B6A6619FFFFE}"/>
  <tableColumns count="2">
    <tableColumn id="1" xr3:uid="{4DD9E47A-4D54-419D-935B-40FF5687C85C}" name="Salary" dataDxfId="293"/>
    <tableColumn id="3" xr3:uid="{A6EF80DF-3A0F-49A3-B0F3-CFDB3BFEAEE3}" name="Project Supplement" dataDxfId="292"/>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362FDB6-5E9D-4AEE-820A-E75BCF414500}" name="OperationalCosts2" displayName="OperationalCosts2" ref="AU4:AU10" totalsRowShown="0" headerRowDxfId="291">
  <autoFilter ref="AU4:AU10" xr:uid="{6362FDB6-5E9D-4AEE-820A-E75BCF414500}"/>
  <tableColumns count="1">
    <tableColumn id="1" xr3:uid="{A1BEF537-7332-4D6E-A395-23C659D7A9CC}" name="Operational Costs"/>
  </tableColumns>
  <tableStyleInfo name="TableStyleMedium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117FAA7-1A94-4387-9EDE-CA0B877328AA}" name="Institution1" displayName="Institution1" ref="AH4:AH14" totalsRowShown="0" headerRowDxfId="290">
  <autoFilter ref="AH4:AH14" xr:uid="{2117FAA7-1A94-4387-9EDE-CA0B877328AA}"/>
  <tableColumns count="1">
    <tableColumn id="1" xr3:uid="{62488B68-2B28-4454-B120-7CD66E00FBDF}" name="Institution"/>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CB1C441-2A7A-4D6B-8D85-BED0C22B7423}" name="Salary1" displayName="Salary1" ref="AJ4:AK8" totalsRowShown="0" headerRowDxfId="289">
  <autoFilter ref="AJ4:AK8" xr:uid="{6CB1C441-2A7A-4D6B-8D85-BED0C22B7423}"/>
  <tableColumns count="2">
    <tableColumn id="1" xr3:uid="{5CAFF4F3-AA8A-4670-A242-68AC90A3B285}" name="Salary"/>
    <tableColumn id="3" xr3:uid="{B6C8A20C-C317-44A5-967B-140C2AEB6662}" name="Project Supplement" dataDxfId="288"/>
  </tableColumns>
  <tableStyleInfo name="TableStyleMedium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92F160E-CAC7-4173-BC72-BAA20F1AA29A}" name="OperationalCosts1" displayName="OperationalCosts1" ref="AM4:AM10" totalsRowShown="0" headerRowDxfId="287">
  <autoFilter ref="AM4:AM10" xr:uid="{292F160E-CAC7-4173-BC72-BAA20F1AA29A}"/>
  <tableColumns count="1">
    <tableColumn id="1" xr3:uid="{9569F73A-B7E3-46B0-8662-C11445B35118}" name="Operational Costs"/>
  </tableColumns>
  <tableStyleInfo name="TableStyleMedium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668068-298E-49DE-AA90-3C1B54BB4A1D}" name="OperationalCosts8" displayName="OperationalCosts8" ref="CL4:CL5" totalsRowShown="0" headerRowDxfId="286" dataDxfId="285">
  <autoFilter ref="CL4:CL5" xr:uid="{45668068-298E-49DE-AA90-3C1B54BB4A1D}"/>
  <tableColumns count="1">
    <tableColumn id="1" xr3:uid="{2222CFC9-2FD4-409E-B877-614EA748C7D1}" name="Operational cost per month" dataDxfId="284"/>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F4D69D9-C68C-4536-B236-DF196C26DF97}" name="OperationalCosts4" displayName="OperationalCosts4" ref="BF4:BG8" totalsRowShown="0" headerRowDxfId="283" dataDxfId="282">
  <autoFilter ref="BF4:BG8" xr:uid="{9F4D69D9-C68C-4536-B236-DF196C26DF97}"/>
  <tableColumns count="2">
    <tableColumn id="1" xr3:uid="{F41CD41B-C780-477D-9DEF-0BB706DFC625}" name="Travelling situation" dataDxfId="281"/>
    <tableColumn id="2" xr3:uid="{C89E4242-7C97-4FCB-99E0-4385CFFDA895}" name="Operational cost per year" dataDxfId="280"/>
  </tableColumns>
  <tableStyleInfo name="TableStyleMedium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BD5A0DB-2C09-465C-9446-848D99193D16}" name="ExpensiveLocations4" displayName="ExpensiveLocations4" ref="BI4:BI35" totalsRowShown="0" headerRowDxfId="279">
  <autoFilter ref="BI4:BI35" xr:uid="{4BD5A0DB-2C09-465C-9446-848D99193D16}"/>
  <tableColumns count="1">
    <tableColumn id="1" xr3:uid="{73719E01-A303-40F4-B667-48CDBFFB9D77}" name="Expensive locations"/>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FC04BFF-B91A-495B-8541-68BAAC07F6F0}" name="Institution9" displayName="Institution9" ref="CO4:CO14" totalsRowShown="0" headerRowDxfId="278">
  <autoFilter ref="CO4:CO14" xr:uid="{8FC04BFF-B91A-495B-8541-68BAAC07F6F0}"/>
  <tableColumns count="1">
    <tableColumn id="1" xr3:uid="{C51F3621-6EDB-44F6-8E3B-6C8D2D5307A3}" name="Institution"/>
  </tableColumns>
  <tableStyleInfo name="TableStyleMedium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54A5C10-3CD5-41A5-AB37-FF60E6978A6B}" name="OperationalCosts9" displayName="OperationalCosts9" ref="CQ4:CQ7" totalsRowShown="0" headerRowDxfId="277">
  <autoFilter ref="CQ4:CQ7" xr:uid="{E54A5C10-3CD5-41A5-AB37-FF60E6978A6B}"/>
  <tableColumns count="1">
    <tableColumn id="1" xr3:uid="{94D46AD4-421E-4BF3-9754-2D595A8DB441}" name="Operational Costs"/>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0C60960-C79C-4508-9C0F-E7E1EC92DD07}" name="OperationalCosts5" displayName="OperationalCosts5" ref="BS4:BS5" totalsRowShown="0" headerRowDxfId="276">
  <autoFilter ref="BS4:BS5" xr:uid="{60C60960-C79C-4508-9C0F-E7E1EC92DD07}"/>
  <tableColumns count="1">
    <tableColumn id="1" xr3:uid="{9922673B-39D9-4EAD-9BA4-7401586E3A77}" name="Operational cost per month"/>
  </tableColumns>
  <tableStyleInfo name="TableStyleMedium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9412F69-F32F-4546-A1C3-7D48616AE680}" name="Salary5" displayName="Salary5" ref="BP4:BQ6" totalsRowShown="0" headerRowDxfId="275">
  <autoFilter ref="BP4:BQ6" xr:uid="{59412F69-F32F-4546-A1C3-7D48616AE680}"/>
  <tableColumns count="2">
    <tableColumn id="1" xr3:uid="{A6A3907C-EA8D-46D4-8533-6D5D89F59C3B}" name="Salary"/>
    <tableColumn id="3" xr3:uid="{D7EE89C6-9A8D-4DDC-9432-CAF8AEB93EAC}" name="Project Supplement" dataDxfId="274"/>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94A1B12-7BCC-4D30-B54A-169005E2602D}" name="AdditionalCosts4" displayName="AdditionalCosts4" ref="BK4:BK5" totalsRowShown="0" headerRowDxfId="273" dataDxfId="271" headerRowBorderDxfId="272" tableBorderDxfId="270" totalsRowBorderDxfId="269">
  <autoFilter ref="BK4:BK5" xr:uid="{D94A1B12-7BCC-4D30-B54A-169005E2602D}"/>
  <tableColumns count="1">
    <tableColumn id="1" xr3:uid="{117A0E60-D316-4D82-8B7C-1363AD5DFD07}" name="Additional costs per year" dataDxfId="268"/>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DC16420-7B01-4F34-B259-6C20120D908F}" name="OperationalCosts13" displayName="OperationalCosts13" ref="DN4:DN8" totalsRowShown="0" headerRowDxfId="267" dataDxfId="266">
  <autoFilter ref="DN4:DN8" xr:uid="{8DC16420-7B01-4F34-B259-6C20120D908F}"/>
  <tableColumns count="1">
    <tableColumn id="1" xr3:uid="{22ECEF74-4B01-422F-A335-01E137D3F94E}" name="Operational Costs" dataDxfId="265"/>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94B5602-BB6D-4700-B025-37067FE0E4CB}" name="OperationalCosts11" displayName="OperationalCosts11" ref="DD4:DD8" totalsRowShown="0" headerRowDxfId="264" dataDxfId="263">
  <autoFilter ref="DD4:DD8" xr:uid="{994B5602-BB6D-4700-B025-37067FE0E4CB}"/>
  <tableColumns count="1">
    <tableColumn id="1" xr3:uid="{52BF4E5B-2595-41CF-B192-BFEDF0F311E8}" name="Operational Costs" dataDxfId="262"/>
  </tableColumns>
  <tableStyleInfo name="TableStyleMedium1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85DD4C3-5512-4FD5-AC89-3A4CAF1E06B4}" name="OperationalCosts12" displayName="OperationalCosts12" ref="DI4:DI15" totalsRowShown="0" headerRowDxfId="261" dataDxfId="260">
  <autoFilter ref="DI4:DI15" xr:uid="{B85DD4C3-5512-4FD5-AC89-3A4CAF1E06B4}"/>
  <tableColumns count="1">
    <tableColumn id="1" xr3:uid="{055A2FEA-4EFB-4444-8E78-719921A0DAA4}" name="Operational Costs" dataDxfId="259"/>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83F9BF4-16B1-4F1D-9192-6B90900EAF8F}" name="OperationalCosts6" displayName="OperationalCosts6" ref="BZ4:BZ5" totalsRowShown="0" headerRowDxfId="258" dataDxfId="257">
  <autoFilter ref="BZ4:BZ5" xr:uid="{383F9BF4-16B1-4F1D-9192-6B90900EAF8F}"/>
  <tableColumns count="1">
    <tableColumn id="1" xr3:uid="{39ECB74C-E1CC-4EBB-B568-5A02489DDEDF}" name="Operational cost per month" dataDxfId="256"/>
  </tableColumns>
  <tableStyleInfo name="TableStyleMedium1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FD8490E-0C52-49E9-B5A9-12AB498A6DDC}" name="OperationalCosts7" displayName="OperationalCosts7" ref="CE4:CE5" totalsRowShown="0" headerRowDxfId="255" dataDxfId="254">
  <autoFilter ref="CE4:CE5" xr:uid="{3FD8490E-0C52-49E9-B5A9-12AB498A6DDC}"/>
  <tableColumns count="1">
    <tableColumn id="1" xr3:uid="{723C7769-996E-4FF2-8179-03B37350ED4B}" name="Operational cost per month" dataDxfId="253"/>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E1C7CCD-F5FC-4AE2-975D-87BBB851173B}" name="Institution8" displayName="Institution8" ref="CH4:CH14" totalsRowShown="0" headerRowDxfId="252">
  <autoFilter ref="CH4:CH14" xr:uid="{DE1C7CCD-F5FC-4AE2-975D-87BBB851173B}"/>
  <tableColumns count="1">
    <tableColumn id="1" xr3:uid="{8592371B-50B2-46AC-A032-C01465339975}" name="Institution"/>
  </tableColumns>
  <tableStyleInfo name="TableStyleMedium1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4F65A8C-803A-4C0C-8F2F-E272A4CADE06}" name="Institution5" displayName="Institution5" ref="BN4:BN14" totalsRowShown="0" headerRowDxfId="251">
  <autoFilter ref="BN4:BN14" xr:uid="{64F65A8C-803A-4C0C-8F2F-E272A4CADE06}"/>
  <tableColumns count="1">
    <tableColumn id="1" xr3:uid="{B231EE45-31CA-4162-A26E-8230FA4A4FB5}" name="Institution"/>
  </tableColumns>
  <tableStyleInfo name="TableStyleMedium1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CF691E-E820-4996-8BCD-7C87AAAD7709}" name="Salary6" displayName="Salary6" ref="BX4:BX6" totalsRowShown="0" headerRowDxfId="250" dataDxfId="249">
  <autoFilter ref="BX4:BX6" xr:uid="{E4CF691E-E820-4996-8BCD-7C87AAAD7709}"/>
  <tableColumns count="1">
    <tableColumn id="1" xr3:uid="{18072ED3-0A49-4D62-BBF6-C720312598BA}" name="Salary" dataDxfId="248"/>
  </tableColumns>
  <tableStyleInfo name="TableStyleMedium1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1321CB-7F5B-4EFD-8944-5435CB6F4EFF}" name="Salary7" displayName="Salary7" ref="CC4:CC6" totalsRowShown="0" headerRowDxfId="247" dataDxfId="246">
  <autoFilter ref="CC4:CC6" xr:uid="{311321CB-7F5B-4EFD-8944-5435CB6F4EFF}"/>
  <tableColumns count="1">
    <tableColumn id="1" xr3:uid="{B49F675C-7819-45A4-9C6F-A718459D1B3F}" name="Salary" dataDxfId="245"/>
  </tableColumns>
  <tableStyleInfo name="TableStyleMedium1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670C9DE-D69C-4013-8945-2813D5005020}" name="Salary8" displayName="Salary8" ref="CJ4:CJ8" totalsRowShown="0" headerRowDxfId="244">
  <autoFilter ref="CJ4:CJ8" xr:uid="{D670C9DE-D69C-4013-8945-2813D5005020}"/>
  <tableColumns count="1">
    <tableColumn id="1" xr3:uid="{CFB93412-9589-4B93-BA12-C3C5E46CA83C}" name="Salary"/>
  </tableColumns>
  <tableStyleInfo name="TableStyleMedium1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5F098B55-4E57-4914-A088-B03D6ECC7E8D}" name="Institution12" displayName="Institution12" ref="DG4:DG14" totalsRowShown="0" headerRowDxfId="243">
  <autoFilter ref="DG4:DG14" xr:uid="{5F098B55-4E57-4914-A088-B03D6ECC7E8D}"/>
  <tableColumns count="1">
    <tableColumn id="1" xr3:uid="{9F3EAA46-AC94-41D9-A96F-A1277FE9D77A}" name="Institution"/>
  </tableColumns>
  <tableStyleInfo name="TableStyleMedium1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0AA2316-D954-47D8-9A23-C12DEB10DB6C}" name="Institution13" displayName="Institution13" ref="DL4:DL14" totalsRowShown="0" headerRowDxfId="242">
  <autoFilter ref="DL4:DL14" xr:uid="{20AA2316-D954-47D8-9A23-C12DEB10DB6C}"/>
  <tableColumns count="1">
    <tableColumn id="1" xr3:uid="{311FEDE3-6CDB-492D-8F7C-7142FA209830}" name="Institution"/>
  </tableColumns>
  <tableStyleInfo name="TableStyleMedium1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F2A3174-205F-4DA9-9B60-84863AAC1163}" name="Institution11" displayName="Institution11" ref="DB4:DB14" totalsRowShown="0" headerRowDxfId="241">
  <autoFilter ref="DB4:DB14" xr:uid="{2F2A3174-205F-4DA9-9B60-84863AAC1163}"/>
  <tableColumns count="1">
    <tableColumn id="1" xr3:uid="{24B2F307-197E-45A0-98C1-0B49DA58A311}" name="Institution"/>
  </tableColumns>
  <tableStyleInfo name="TableStyleMedium1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48C81099-95E5-436E-84C7-E5AB26C99782}" name="Institution14" displayName="Institution14" ref="DQ4:DQ14" totalsRowShown="0" headerRowDxfId="240">
  <autoFilter ref="DQ4:DQ14" xr:uid="{48C81099-95E5-436E-84C7-E5AB26C99782}"/>
  <tableColumns count="1">
    <tableColumn id="1" xr3:uid="{99A109FA-5B00-4703-8CB0-D7AEEB621C9F}" name="Institution"/>
  </tableColumns>
  <tableStyleInfo name="TableStyleMedium1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03D1838-7AB0-4889-8E59-EA2A10460ADC}" name="AdditionalCosts5" displayName="AdditionalCosts5" ref="BU4:BU6" totalsRowShown="0" headerRowDxfId="239">
  <autoFilter ref="BU4:BU6" xr:uid="{F03D1838-7AB0-4889-8E59-EA2A10460ADC}"/>
  <tableColumns count="1">
    <tableColumn id="1" xr3:uid="{37990EF0-E07A-4382-A68D-BCA61E411E24}" name="Additional costs"/>
  </tableColumns>
  <tableStyleInfo name="TableStyleMedium1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8C44F5E-DA7F-4DB7-A165-F13C2416BFD9}" name="ID" displayName="ID" ref="G4:G104" totalsRowShown="0" headerRowDxfId="238" dataDxfId="237">
  <autoFilter ref="G4:G104" xr:uid="{A8C44F5E-DA7F-4DB7-A165-F13C2416BFD9}"/>
  <tableColumns count="1">
    <tableColumn id="1" xr3:uid="{91A8DEA1-314E-4BCE-BD1F-471A9A05210A}" name="ID" dataDxfId="236"/>
  </tableColumns>
  <tableStyleInfo name="TableStyleMedium1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78CA7FC-068A-447C-A60B-22F8A3385C34}" name="Months" displayName="Months" ref="I4:J17" totalsRowShown="0">
  <autoFilter ref="I4:J17" xr:uid="{778CA7FC-068A-447C-A60B-22F8A3385C34}"/>
  <tableColumns count="2">
    <tableColumn id="1" xr3:uid="{4CB67F33-2611-48BC-8CDC-56B7F1C7201D}" name="Month"/>
    <tableColumn id="2" xr3:uid="{B74ED9D0-FCC2-4B74-8EE5-D13B0911497D}" name="Month no."/>
  </tableColumns>
  <tableStyleInfo name="TableStyleMedium1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8F2915A2-2AF5-4032-A8F2-858C762A83C5}" name="Years" displayName="Years" ref="N4:N15" totalsRowShown="0">
  <autoFilter ref="N4:N15" xr:uid="{8F2915A2-2AF5-4032-A8F2-858C762A83C5}"/>
  <tableColumns count="1">
    <tableColumn id="1" xr3:uid="{C0033C2B-F5EC-405F-A2F9-E747BB53164B}" name="End Year"/>
  </tableColumns>
  <tableStyleInfo name="TableStyleMedium1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A966A2E-2D2D-4C73-BDA9-B6BA0AFB1FB8}" name="TableNames" displayName="TableNames" ref="C25:D30" totalsRowShown="0" headerRowDxfId="235" dataDxfId="234">
  <autoFilter ref="C25:D30" xr:uid="{6A966A2E-2D2D-4C73-BDA9-B6BA0AFB1FB8}"/>
  <tableColumns count="2">
    <tableColumn id="5" xr3:uid="{7948D314-8EF8-41D0-9B61-037B88D6A4C6}" name="Table name (with no.)" dataDxfId="233">
      <calculatedColumnFormula>"Institutions"&amp;MAX(GrantTypes[No.])+1</calculatedColumnFormula>
    </tableColumn>
    <tableColumn id="4" xr3:uid="{D165954D-EA9F-437E-A60C-412848DF63EC}" name="Description"/>
  </tableColumns>
  <tableStyleInfo name="TableStyleMedium7"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110EC67-D7DE-4B35-99D3-C0BC6F823D6E}" name="Institution10" displayName="Institution10" ref="CT4:CT14" totalsRowShown="0" headerRowDxfId="232">
  <autoFilter ref="CT4:CT14" xr:uid="{0110EC67-D7DE-4B35-99D3-C0BC6F823D6E}"/>
  <tableColumns count="1">
    <tableColumn id="1" xr3:uid="{DB1B1B9F-70A0-4C7F-8351-D5278DF21627}" name="Institution"/>
  </tableColumns>
  <tableStyleInfo name="TableStyleMedium1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6E45F45-0C1C-4851-949D-DC8146818E69}" name="Salary10" displayName="Salary10" ref="CV4:CW6" totalsRowShown="0" headerRowDxfId="231">
  <autoFilter ref="CV4:CW6" xr:uid="{E6E45F45-0C1C-4851-949D-DC8146818E69}"/>
  <tableColumns count="2">
    <tableColumn id="1" xr3:uid="{6784E87D-0DA3-4A5E-A937-A509534E3750}" name="Salary"/>
    <tableColumn id="3" xr3:uid="{04E42D4B-DF0E-4D31-817A-7EA4686536AA}" name="Project Supplement" dataDxfId="230"/>
  </tableColumns>
  <tableStyleInfo name="TableStyleMedium1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DDC4463E-4E35-49EC-9179-07F52B24422A}" name="OperationalCosts10" displayName="OperationalCosts10" ref="CY4:CY8" totalsRowShown="0" headerRowDxfId="229">
  <autoFilter ref="CY4:CY8" xr:uid="{DDC4463E-4E35-49EC-9179-07F52B24422A}"/>
  <tableColumns count="1">
    <tableColumn id="1" xr3:uid="{65F26D91-4B1D-4729-9650-1DE0AEFA5E12}" name="Operational Costs"/>
  </tableColumns>
  <tableStyleInfo name="TableStyleMedium1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7BA17FC-3C82-48B7-B53E-0FDD9A3B355E}" name="StartYear" displayName="StartYear" ref="L4:L7" totalsRowShown="0">
  <autoFilter ref="L4:L7" xr:uid="{87BA17FC-3C82-48B7-B53E-0FDD9A3B355E}"/>
  <tableColumns count="1">
    <tableColumn id="1" xr3:uid="{B11959D5-8CAF-4D24-9B28-7E29A7CF9023}" name="Start Year"/>
  </tableColumns>
  <tableStyleInfo name="TableStyleMedium1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9B71213-B02C-423C-9519-EA38B010C14C}" name="Institution15" displayName="Institution15" ref="DT4:DT14" totalsRowShown="0" headerRowDxfId="228">
  <autoFilter ref="DT4:DT14" xr:uid="{A9B71213-B02C-423C-9519-EA38B010C14C}"/>
  <tableColumns count="1">
    <tableColumn id="1" xr3:uid="{5C770617-AC65-45D9-BE78-2F4420F9434A}" name="Institution"/>
  </tableColumns>
  <tableStyleInfo name="TableStyleMedium1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9DC8145-F528-41D0-9250-40E6E2632E0A}" name="Salary15" displayName="Salary15" ref="DV4:DW8" totalsRowShown="0" headerRowDxfId="227">
  <autoFilter ref="DV4:DW8" xr:uid="{49DC8145-F528-41D0-9250-40E6E2632E0A}"/>
  <tableColumns count="2">
    <tableColumn id="1" xr3:uid="{37D01D68-C2F0-49A7-9F2D-FF2A468212C1}" name="Salary"/>
    <tableColumn id="3" xr3:uid="{2586E877-F6D2-4C46-AAA0-1E7BBF8F0BD5}" name="Project Supplement" dataDxfId="226"/>
  </tableColumns>
  <tableStyleInfo name="TableStyleMedium1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1AA94F9E-0FE5-4546-900F-01F5B2ABF693}" name="OperationalCosts15" displayName="OperationalCosts15" ref="DY4:DY10" totalsRowShown="0" headerRowDxfId="225">
  <autoFilter ref="DY4:DY10" xr:uid="{1AA94F9E-0FE5-4546-900F-01F5B2ABF693}"/>
  <tableColumns count="1">
    <tableColumn id="1" xr3:uid="{E5A6B76D-A251-4322-B7AE-D8F96D307C44}" name="Operational Costs"/>
  </tableColumns>
  <tableStyleInfo name="TableStyleMedium1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812948-93A6-4AA7-B001-270925E2AD41}" name="UserGuides" displayName="UserGuides" ref="B4:C12" totalsRowShown="0" dataDxfId="224">
  <autoFilter ref="B4:C12" xr:uid="{E3812948-93A6-4AA7-B001-270925E2AD41}"/>
  <tableColumns count="2">
    <tableColumn id="1" xr3:uid="{A81E3B64-BD3D-48FD-ACF2-D0D39848053D}" name="Subject" dataDxfId="223"/>
    <tableColumn id="2" xr3:uid="{441566B1-03B6-4FE4-BC77-1A3443FCC45B}" name="Guide" dataDxfId="222"/>
  </tableColumns>
  <tableStyleInfo name="TableStyleMedium7" showFirstColumn="0" showLastColumn="0" showRowStripes="1" showColumnStripes="0"/>
</table>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21" Type="http://schemas.openxmlformats.org/officeDocument/2006/relationships/table" Target="../tables/table19.xml"/><Relationship Id="rId34" Type="http://schemas.openxmlformats.org/officeDocument/2006/relationships/table" Target="../tables/table32.xml"/><Relationship Id="rId42" Type="http://schemas.openxmlformats.org/officeDocument/2006/relationships/table" Target="../tables/table40.xml"/><Relationship Id="rId47" Type="http://schemas.openxmlformats.org/officeDocument/2006/relationships/table" Target="../tables/table45.xml"/><Relationship Id="rId7" Type="http://schemas.openxmlformats.org/officeDocument/2006/relationships/table" Target="../tables/table5.xml"/><Relationship Id="rId2" Type="http://schemas.openxmlformats.org/officeDocument/2006/relationships/drawing" Target="../drawings/drawing3.x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4" Type="http://schemas.openxmlformats.org/officeDocument/2006/relationships/table" Target="../tables/table42.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8" Type="http://schemas.openxmlformats.org/officeDocument/2006/relationships/table" Target="../tables/table6.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20" Type="http://schemas.openxmlformats.org/officeDocument/2006/relationships/table" Target="../tables/table18.xml"/><Relationship Id="rId41" Type="http://schemas.openxmlformats.org/officeDocument/2006/relationships/table" Target="../tables/table39.xml"/><Relationship Id="rId1" Type="http://schemas.openxmlformats.org/officeDocument/2006/relationships/printerSettings" Target="../printerSettings/printerSettings3.bin"/><Relationship Id="rId6"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E4EBE-4C24-4CCF-AA9D-DF30C7D68227}">
  <sheetPr codeName="Sheet3">
    <tabColor rgb="FF2B5348"/>
  </sheetPr>
  <dimension ref="A1:K49"/>
  <sheetViews>
    <sheetView showGridLines="0" tabSelected="1" zoomScaleNormal="100" workbookViewId="0">
      <selection activeCell="C22" sqref="C22"/>
    </sheetView>
  </sheetViews>
  <sheetFormatPr defaultColWidth="0" defaultRowHeight="15" zeroHeight="1" x14ac:dyDescent="0.25"/>
  <cols>
    <col min="1" max="1" width="3.7109375" style="85" customWidth="1"/>
    <col min="2" max="2" width="2" style="21" customWidth="1"/>
    <col min="3" max="3" width="38.7109375" style="21" customWidth="1"/>
    <col min="4" max="4" width="39.42578125" style="21" customWidth="1"/>
    <col min="5" max="5" width="74.85546875" style="21" customWidth="1"/>
    <col min="6" max="6" width="20.7109375" style="21" hidden="1" customWidth="1"/>
    <col min="7" max="7" width="11.7109375" style="21" hidden="1" customWidth="1"/>
    <col min="8" max="11" width="9.140625" style="21" hidden="1" customWidth="1"/>
    <col min="12" max="16384" width="11.7109375" style="21" hidden="1"/>
  </cols>
  <sheetData>
    <row r="1" spans="1:9" ht="49.5" customHeight="1" x14ac:dyDescent="0.25">
      <c r="A1" s="129"/>
      <c r="B1" s="86"/>
      <c r="C1" s="85"/>
      <c r="D1" s="85"/>
      <c r="E1" s="269" t="s">
        <v>263</v>
      </c>
      <c r="F1" s="22"/>
      <c r="G1" s="23"/>
      <c r="H1" s="22"/>
      <c r="I1" s="24"/>
    </row>
    <row r="2" spans="1:9" ht="20.100000000000001" customHeight="1" x14ac:dyDescent="0.25">
      <c r="B2" s="40"/>
      <c r="C2" s="47" t="s">
        <v>48</v>
      </c>
      <c r="D2" s="47"/>
      <c r="E2" s="40"/>
    </row>
    <row r="3" spans="1:9" s="43" customFormat="1" ht="8.1" customHeight="1" x14ac:dyDescent="0.25">
      <c r="A3" s="41"/>
      <c r="B3" s="42"/>
      <c r="C3" s="42"/>
      <c r="D3" s="42"/>
      <c r="E3" s="42"/>
    </row>
    <row r="4" spans="1:9" s="43" customFormat="1" ht="30.6" customHeight="1" x14ac:dyDescent="0.25">
      <c r="A4" s="41"/>
      <c r="B4" s="42"/>
      <c r="C4" s="277" t="s">
        <v>49</v>
      </c>
      <c r="D4" s="277"/>
      <c r="E4" s="277"/>
    </row>
    <row r="5" spans="1:9" s="43" customFormat="1" ht="8.1" customHeight="1" x14ac:dyDescent="0.25">
      <c r="A5" s="41"/>
      <c r="B5" s="42"/>
      <c r="C5" s="42"/>
      <c r="D5" s="42"/>
      <c r="E5" s="42"/>
    </row>
    <row r="6" spans="1:9" s="43" customFormat="1" ht="15.75" x14ac:dyDescent="0.25">
      <c r="A6" s="41"/>
      <c r="B6" s="42"/>
      <c r="C6" s="46" t="s">
        <v>47</v>
      </c>
      <c r="D6" s="46"/>
      <c r="E6" s="42"/>
    </row>
    <row r="7" spans="1:9" s="43" customFormat="1" ht="8.1" customHeight="1" x14ac:dyDescent="0.25">
      <c r="A7" s="41"/>
      <c r="B7" s="42"/>
      <c r="C7" s="46"/>
      <c r="D7" s="46"/>
      <c r="E7" s="42"/>
    </row>
    <row r="8" spans="1:9" ht="14.25" customHeight="1" x14ac:dyDescent="0.25">
      <c r="B8" s="85"/>
      <c r="C8" s="85"/>
      <c r="D8" s="85"/>
      <c r="E8" s="85"/>
    </row>
    <row r="9" spans="1:9" ht="20.100000000000001" customHeight="1" x14ac:dyDescent="0.25">
      <c r="B9" s="40"/>
      <c r="C9" s="47" t="s">
        <v>50</v>
      </c>
      <c r="D9" s="47"/>
      <c r="E9" s="40"/>
    </row>
    <row r="10" spans="1:9" s="43" customFormat="1" ht="8.1" customHeight="1" x14ac:dyDescent="0.25">
      <c r="A10" s="41"/>
      <c r="B10" s="42"/>
      <c r="C10" s="42"/>
      <c r="D10" s="42"/>
      <c r="E10" s="42"/>
    </row>
    <row r="11" spans="1:9" s="43" customFormat="1" ht="15" customHeight="1" x14ac:dyDescent="0.25">
      <c r="A11" s="41"/>
      <c r="B11" s="42"/>
      <c r="C11" s="277" t="s">
        <v>145</v>
      </c>
      <c r="D11" s="277"/>
      <c r="E11" s="277"/>
    </row>
    <row r="12" spans="1:9" s="43" customFormat="1" ht="8.1" customHeight="1" x14ac:dyDescent="0.25">
      <c r="A12" s="41"/>
      <c r="B12" s="42"/>
      <c r="C12" s="42"/>
      <c r="D12" s="42"/>
      <c r="E12" s="42"/>
    </row>
    <row r="13" spans="1:9" s="49" customFormat="1" ht="15" customHeight="1" x14ac:dyDescent="0.25">
      <c r="A13" s="48"/>
      <c r="B13" s="46"/>
      <c r="C13" s="180" t="s">
        <v>54</v>
      </c>
      <c r="D13" s="50"/>
      <c r="E13" s="46"/>
    </row>
    <row r="14" spans="1:9" s="43" customFormat="1" ht="8.1" customHeight="1" x14ac:dyDescent="0.25">
      <c r="A14" s="41"/>
      <c r="B14" s="42"/>
      <c r="C14" s="42"/>
      <c r="D14" s="42"/>
      <c r="E14" s="42"/>
    </row>
    <row r="15" spans="1:9" s="49" customFormat="1" ht="15" customHeight="1" x14ac:dyDescent="0.25">
      <c r="A15" s="48"/>
      <c r="B15" s="46"/>
      <c r="C15" s="180" t="s">
        <v>55</v>
      </c>
      <c r="D15" s="50"/>
      <c r="E15" s="46"/>
    </row>
    <row r="16" spans="1:9" s="43" customFormat="1" ht="8.1" customHeight="1" x14ac:dyDescent="0.25">
      <c r="A16" s="41"/>
      <c r="B16" s="42"/>
      <c r="C16" s="42"/>
      <c r="D16" s="42"/>
      <c r="E16" s="42"/>
    </row>
    <row r="17" spans="1:5" s="49" customFormat="1" ht="15" customHeight="1" x14ac:dyDescent="0.3">
      <c r="A17" s="48"/>
      <c r="B17" s="46"/>
      <c r="C17" s="270" t="s">
        <v>177</v>
      </c>
      <c r="D17" s="271"/>
      <c r="E17" s="272"/>
    </row>
    <row r="18" spans="1:5" s="49" customFormat="1" ht="15.75" x14ac:dyDescent="0.25">
      <c r="A18" s="48"/>
      <c r="B18" s="46"/>
      <c r="C18" s="46"/>
      <c r="D18" s="46"/>
      <c r="E18" s="46"/>
    </row>
    <row r="19" spans="1:5" s="43" customFormat="1" ht="8.1" customHeight="1" x14ac:dyDescent="0.25">
      <c r="A19" s="41"/>
      <c r="B19" s="42"/>
      <c r="C19" s="42"/>
      <c r="D19" s="42"/>
      <c r="E19" s="42"/>
    </row>
    <row r="20" spans="1:5" s="43" customFormat="1" ht="15.75" x14ac:dyDescent="0.25">
      <c r="A20" s="41"/>
      <c r="B20" s="42"/>
      <c r="C20" s="42" t="s">
        <v>56</v>
      </c>
      <c r="D20" s="42"/>
      <c r="E20" s="42"/>
    </row>
    <row r="21" spans="1:5" s="43" customFormat="1" ht="8.1" customHeight="1" x14ac:dyDescent="0.25">
      <c r="A21" s="41"/>
      <c r="B21" s="42"/>
      <c r="C21" s="42"/>
      <c r="D21" s="42"/>
      <c r="E21" s="42"/>
    </row>
    <row r="22" spans="1:5" s="43" customFormat="1" ht="15.75" x14ac:dyDescent="0.25">
      <c r="A22" s="41"/>
      <c r="B22" s="42"/>
      <c r="C22" s="51" t="s">
        <v>41</v>
      </c>
      <c r="D22" s="42"/>
      <c r="E22" s="42"/>
    </row>
    <row r="23" spans="1:5" s="43" customFormat="1" ht="15.75" x14ac:dyDescent="0.25">
      <c r="A23" s="41"/>
      <c r="B23" s="42"/>
      <c r="C23" s="42"/>
      <c r="D23" s="42"/>
      <c r="E23" s="42"/>
    </row>
    <row r="24" spans="1:5" s="43" customFormat="1" ht="15.75" x14ac:dyDescent="0.25">
      <c r="A24" s="41"/>
      <c r="B24" s="42"/>
      <c r="C24" s="42" t="s">
        <v>57</v>
      </c>
      <c r="D24" s="42"/>
      <c r="E24" s="42"/>
    </row>
    <row r="25" spans="1:5" s="43" customFormat="1" ht="8.1" customHeight="1" x14ac:dyDescent="0.25">
      <c r="A25" s="41"/>
      <c r="B25" s="42"/>
      <c r="C25" s="42"/>
      <c r="D25" s="42"/>
      <c r="E25" s="42"/>
    </row>
    <row r="26" spans="1:5" s="43" customFormat="1" ht="15.75" x14ac:dyDescent="0.25">
      <c r="A26" s="41"/>
      <c r="B26" s="42"/>
      <c r="C26" s="278" t="str">
        <f>HYPERLINK("#'"&amp;C22&amp;"'!A1",IF($C$22="Select grant type","No grant type selected","Click here for budget template for "&amp;C22))</f>
        <v>No grant type selected</v>
      </c>
      <c r="D26" s="279"/>
      <c r="E26" s="42"/>
    </row>
    <row r="27" spans="1:5" s="43" customFormat="1" ht="15.75" x14ac:dyDescent="0.25">
      <c r="A27" s="41"/>
      <c r="B27" s="42"/>
      <c r="C27" s="42"/>
      <c r="D27" s="42"/>
      <c r="E27" s="42"/>
    </row>
    <row r="28" spans="1:5" s="43" customFormat="1" ht="15.75" x14ac:dyDescent="0.25">
      <c r="A28" s="41"/>
      <c r="B28" s="41"/>
      <c r="C28" s="41"/>
      <c r="D28" s="41"/>
      <c r="E28" s="41"/>
    </row>
    <row r="29" spans="1:5" ht="20.100000000000001" customHeight="1" x14ac:dyDescent="0.25">
      <c r="B29" s="40"/>
      <c r="C29" s="47" t="s">
        <v>53</v>
      </c>
      <c r="D29" s="47"/>
      <c r="E29" s="40"/>
    </row>
    <row r="30" spans="1:5" s="43" customFormat="1" ht="8.1" customHeight="1" x14ac:dyDescent="0.25">
      <c r="A30" s="41"/>
      <c r="B30" s="42"/>
      <c r="C30" s="42"/>
      <c r="D30" s="42"/>
      <c r="E30" s="42"/>
    </row>
    <row r="31" spans="1:5" s="43" customFormat="1" ht="15.75" x14ac:dyDescent="0.25">
      <c r="A31" s="41"/>
      <c r="B31" s="42"/>
      <c r="C31" s="42" t="s">
        <v>58</v>
      </c>
      <c r="D31" s="42"/>
      <c r="E31" s="42"/>
    </row>
    <row r="32" spans="1:5" s="43" customFormat="1" ht="8.1" customHeight="1" x14ac:dyDescent="0.25">
      <c r="A32" s="41"/>
      <c r="B32" s="42"/>
      <c r="C32" s="42"/>
      <c r="D32" s="42"/>
      <c r="E32" s="42"/>
    </row>
    <row r="33" spans="1:5" ht="15.75" x14ac:dyDescent="0.25">
      <c r="B33" s="44"/>
      <c r="C33" s="281" t="s">
        <v>59</v>
      </c>
      <c r="D33" s="282"/>
      <c r="E33" s="44"/>
    </row>
    <row r="34" spans="1:5" s="43" customFormat="1" ht="8.1" customHeight="1" x14ac:dyDescent="0.25">
      <c r="A34" s="41"/>
      <c r="B34" s="42"/>
      <c r="C34" s="42"/>
      <c r="D34" s="42"/>
      <c r="E34" s="42"/>
    </row>
    <row r="35" spans="1:5" s="43" customFormat="1" ht="159" customHeight="1" x14ac:dyDescent="0.25">
      <c r="A35" s="41"/>
      <c r="B35" s="42"/>
      <c r="C35" s="280" t="str">
        <f>VLOOKUP(C33,UserGuides[],2,0)</f>
        <v>Use the above drop-down menu to access various guides.</v>
      </c>
      <c r="D35" s="280"/>
      <c r="E35" s="280"/>
    </row>
    <row r="36" spans="1:5" x14ac:dyDescent="0.25">
      <c r="B36" s="44"/>
      <c r="C36" s="45"/>
      <c r="D36" s="45"/>
      <c r="E36" s="44"/>
    </row>
    <row r="49" spans="10:10" hidden="1" x14ac:dyDescent="0.25">
      <c r="J49" s="21" t="e">
        <f>I49*#REF!</f>
        <v>#REF!</v>
      </c>
    </row>
  </sheetData>
  <sheetProtection algorithmName="SHA-512" hashValue="s777c9MYLO45H1xFVaDo6OwcJes35v+QYssDFuNNWkkbddGDNoixNPoI8U+vDy+0oAgMXiThn0q3+x7M8PyXLA==" saltValue="d+eMUwXioLnWj0g0g2mUgw==" spinCount="100000" sheet="1" objects="1" scenarios="1"/>
  <dataConsolidate/>
  <mergeCells count="5">
    <mergeCell ref="C4:E4"/>
    <mergeCell ref="C11:E11"/>
    <mergeCell ref="C26:D26"/>
    <mergeCell ref="C35:E35"/>
    <mergeCell ref="C33:D33"/>
  </mergeCells>
  <dataValidations count="2">
    <dataValidation type="list" allowBlank="1" showInputMessage="1" showErrorMessage="1" sqref="C22" xr:uid="{E088C307-735B-4486-8BAA-8E5382D3409F}">
      <formula1>INDIRECT("GrantTypes[Grant type]")</formula1>
    </dataValidation>
    <dataValidation type="list" allowBlank="1" showInputMessage="1" showErrorMessage="1" sqref="C33" xr:uid="{9F888840-2EB9-4234-B390-F09B118949AA}">
      <formula1>INDIRECT("UserGuides[Subject]")</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F447-8C7E-49C7-8E06-C0E3FB1ECE23}">
  <sheetPr>
    <tabColor theme="9" tint="0.79998168889431442"/>
    <pageSetUpPr fitToPage="1"/>
  </sheetPr>
  <dimension ref="A1:U94"/>
  <sheetViews>
    <sheetView showGridLines="0" zoomScaleNormal="100" workbookViewId="0">
      <selection activeCell="H1" sqref="H1"/>
    </sheetView>
  </sheetViews>
  <sheetFormatPr defaultColWidth="0" defaultRowHeight="15" customHeight="1" x14ac:dyDescent="0.25"/>
  <cols>
    <col min="1" max="1" width="2.7109375" style="101" customWidth="1"/>
    <col min="2" max="2" width="1.7109375" style="102" customWidth="1"/>
    <col min="3" max="3" width="38.7109375" style="96" customWidth="1"/>
    <col min="4" max="4" width="2.7109375" style="95" customWidth="1"/>
    <col min="5" max="6" width="23.7109375" style="96" customWidth="1"/>
    <col min="7" max="7" width="25.7109375" style="96" customWidth="1"/>
    <col min="8" max="9" width="13.7109375" style="20" customWidth="1"/>
    <col min="10" max="21" width="13.7109375" style="103" customWidth="1"/>
    <col min="22" max="16384" width="11.7109375" hidden="1"/>
  </cols>
  <sheetData>
    <row r="1" spans="1:21" ht="49.5" customHeight="1" x14ac:dyDescent="0.25">
      <c r="A1" s="129" t="s">
        <v>60</v>
      </c>
      <c r="B1" s="86"/>
      <c r="C1" s="85"/>
      <c r="D1" s="85"/>
      <c r="E1" s="85"/>
      <c r="F1" s="85"/>
      <c r="G1" s="85"/>
      <c r="H1" s="187" t="str">
        <f>HYPERLINK("#'Start page'!$A$1","Go to start page")</f>
        <v>Go to start page</v>
      </c>
      <c r="I1" s="188"/>
      <c r="J1" s="105" t="e">
        <f ca="1">HYPERLINK("#'"&amp;$E$8&amp;"'!$A$1","Go to budget")</f>
        <v>#REF!</v>
      </c>
      <c r="K1" s="104"/>
      <c r="L1" s="85"/>
      <c r="M1" s="85"/>
      <c r="N1" s="85"/>
      <c r="O1" s="85"/>
      <c r="P1" s="85"/>
      <c r="Q1" s="85"/>
      <c r="R1" s="85"/>
      <c r="S1" s="85"/>
      <c r="T1" s="85"/>
      <c r="U1" s="85"/>
    </row>
    <row r="2" spans="1:21" ht="15" customHeight="1" x14ac:dyDescent="0.25">
      <c r="A2" s="129"/>
      <c r="B2" s="86"/>
      <c r="C2" s="85"/>
      <c r="D2" s="85"/>
      <c r="E2" s="85"/>
      <c r="F2" s="85"/>
      <c r="G2" s="85"/>
      <c r="H2" s="187"/>
      <c r="I2" s="188"/>
      <c r="J2" s="105"/>
      <c r="K2" s="104"/>
      <c r="L2" s="85"/>
      <c r="M2" s="85"/>
      <c r="N2" s="85"/>
      <c r="O2" s="85"/>
      <c r="P2" s="85"/>
      <c r="Q2" s="85"/>
      <c r="R2" s="85"/>
      <c r="S2" s="85"/>
      <c r="T2" s="85"/>
      <c r="U2" s="85"/>
    </row>
    <row r="3" spans="1:21" ht="15" customHeight="1" x14ac:dyDescent="0.25">
      <c r="A3" s="129"/>
      <c r="B3" s="242" t="s">
        <v>233</v>
      </c>
      <c r="C3" s="243"/>
      <c r="D3" s="243"/>
      <c r="E3" s="243"/>
      <c r="F3" s="243"/>
      <c r="G3" s="243"/>
      <c r="H3" s="244"/>
      <c r="I3" s="245"/>
      <c r="J3" s="246"/>
      <c r="K3" s="247"/>
      <c r="L3" s="85"/>
      <c r="M3" s="85"/>
      <c r="N3" s="85"/>
      <c r="O3" s="85"/>
      <c r="P3" s="85"/>
      <c r="Q3" s="85"/>
      <c r="R3" s="85"/>
      <c r="S3" s="85"/>
      <c r="T3" s="85"/>
      <c r="U3" s="85"/>
    </row>
    <row r="4" spans="1:21" ht="15" customHeight="1" x14ac:dyDescent="0.25">
      <c r="A4" s="129"/>
      <c r="B4" s="242" t="s">
        <v>232</v>
      </c>
      <c r="C4" s="243"/>
      <c r="D4" s="243"/>
      <c r="E4" s="243"/>
      <c r="F4" s="243"/>
      <c r="G4" s="243"/>
      <c r="H4" s="244"/>
      <c r="I4" s="245"/>
      <c r="J4" s="246"/>
      <c r="K4" s="247"/>
      <c r="L4" s="85"/>
      <c r="M4" s="85"/>
      <c r="N4" s="85"/>
      <c r="O4" s="85"/>
      <c r="P4" s="85"/>
      <c r="Q4" s="85"/>
      <c r="R4" s="85"/>
      <c r="S4" s="85"/>
      <c r="T4" s="85"/>
      <c r="U4" s="85"/>
    </row>
    <row r="5" spans="1:21" ht="15" customHeight="1" x14ac:dyDescent="0.25">
      <c r="A5" s="129"/>
      <c r="B5" s="255"/>
      <c r="C5" s="85"/>
      <c r="D5" s="85"/>
      <c r="E5" s="85"/>
      <c r="F5" s="85"/>
      <c r="G5" s="85"/>
      <c r="H5" s="187"/>
      <c r="I5" s="188"/>
      <c r="J5" s="105"/>
      <c r="K5" s="104"/>
      <c r="L5" s="85"/>
      <c r="M5" s="85"/>
      <c r="N5" s="85"/>
      <c r="O5" s="85"/>
      <c r="P5" s="85"/>
      <c r="Q5" s="85"/>
      <c r="R5" s="85"/>
      <c r="S5" s="85"/>
      <c r="T5" s="85"/>
      <c r="U5" s="85"/>
    </row>
    <row r="6" spans="1:21" s="199" customFormat="1" ht="15" customHeight="1" x14ac:dyDescent="0.25">
      <c r="A6" s="189">
        <v>0</v>
      </c>
      <c r="B6" s="52" t="s">
        <v>45</v>
      </c>
      <c r="C6" s="88" t="s">
        <v>37</v>
      </c>
      <c r="D6" s="52" t="s">
        <v>45</v>
      </c>
      <c r="E6" s="52" t="s">
        <v>45</v>
      </c>
      <c r="F6" s="52" t="s">
        <v>45</v>
      </c>
      <c r="G6" s="52" t="s">
        <v>45</v>
      </c>
      <c r="H6" s="52" t="s">
        <v>45</v>
      </c>
      <c r="I6" s="52" t="s">
        <v>45</v>
      </c>
      <c r="J6" s="52" t="s">
        <v>45</v>
      </c>
      <c r="K6" s="52" t="s">
        <v>45</v>
      </c>
      <c r="L6" s="52" t="str">
        <f>IF(L25&lt;&gt;"0 months",".","")</f>
        <v/>
      </c>
      <c r="M6" s="52" t="str">
        <f>L6</f>
        <v/>
      </c>
      <c r="N6" s="52" t="str">
        <f>IF(N25&lt;&gt;"0 months",".","")</f>
        <v/>
      </c>
      <c r="O6" s="52" t="str">
        <f>N6</f>
        <v/>
      </c>
      <c r="P6" s="52" t="str">
        <f>IF(P25&lt;&gt;"0 months",".","")</f>
        <v/>
      </c>
      <c r="Q6" s="52" t="str">
        <f>P6</f>
        <v/>
      </c>
      <c r="R6" s="52" t="str">
        <f>IF(R25&lt;&gt;"0 months",".","")</f>
        <v/>
      </c>
      <c r="S6" s="52" t="str">
        <f>R6</f>
        <v/>
      </c>
      <c r="T6" s="52" t="str">
        <f>IF(T25&lt;&gt;"0 months",".","")</f>
        <v/>
      </c>
      <c r="U6" s="52" t="str">
        <f>T6</f>
        <v/>
      </c>
    </row>
    <row r="7" spans="1:21" ht="15" customHeight="1" x14ac:dyDescent="0.25">
      <c r="A7" s="189">
        <v>0</v>
      </c>
      <c r="B7" s="240"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C7" s="9"/>
      <c r="D7" s="63"/>
      <c r="E7" s="9"/>
      <c r="F7" s="9"/>
      <c r="G7" s="9"/>
      <c r="H7" s="9"/>
      <c r="I7" s="9"/>
      <c r="J7" s="9"/>
      <c r="K7" s="9"/>
      <c r="L7" s="9"/>
      <c r="M7" s="9"/>
      <c r="N7" s="9"/>
      <c r="O7" s="9"/>
      <c r="P7" s="9"/>
      <c r="Q7" s="9"/>
      <c r="R7" s="9"/>
      <c r="S7" s="9"/>
      <c r="T7" s="9"/>
      <c r="U7" s="9"/>
    </row>
    <row r="8" spans="1:21" ht="15" customHeight="1" x14ac:dyDescent="0.25">
      <c r="A8" s="189">
        <v>0</v>
      </c>
      <c r="B8" s="9"/>
      <c r="C8" s="130" t="s">
        <v>92</v>
      </c>
      <c r="D8" s="63"/>
      <c r="E8" s="290" t="e" cm="1">
        <f t="array" aca="1" ref="E8" ca="1">INDIRECT("'" &amp; 'Start page'!$C$22 &amp; "'!$F$4")</f>
        <v>#REF!</v>
      </c>
      <c r="F8" s="291"/>
      <c r="G8" s="9"/>
      <c r="H8" s="9"/>
      <c r="I8" s="9"/>
      <c r="J8" s="9"/>
      <c r="K8" s="9"/>
      <c r="L8" s="9"/>
      <c r="M8" s="9"/>
      <c r="N8" s="9"/>
      <c r="O8" s="9"/>
      <c r="P8" s="9"/>
      <c r="Q8" s="9"/>
      <c r="R8" s="9"/>
      <c r="S8" s="9"/>
      <c r="T8" s="9"/>
      <c r="U8" s="9"/>
    </row>
    <row r="9" spans="1:21" ht="15" customHeight="1" x14ac:dyDescent="0.25">
      <c r="A9" s="189">
        <v>0</v>
      </c>
      <c r="B9" s="227"/>
      <c r="C9" s="9"/>
      <c r="D9" s="63"/>
      <c r="E9" s="9"/>
      <c r="F9" s="9"/>
      <c r="G9" s="9"/>
      <c r="H9" s="9"/>
      <c r="I9" s="9"/>
      <c r="J9" s="9"/>
      <c r="K9" s="9"/>
      <c r="L9" s="9"/>
      <c r="M9" s="9"/>
      <c r="N9" s="9"/>
      <c r="O9" s="9"/>
      <c r="P9" s="9"/>
      <c r="Q9" s="9"/>
      <c r="R9" s="9"/>
      <c r="S9" s="9"/>
      <c r="T9" s="9"/>
      <c r="U9" s="9"/>
    </row>
    <row r="10" spans="1:21" ht="15" customHeight="1" x14ac:dyDescent="0.25">
      <c r="A10" s="189">
        <v>0</v>
      </c>
      <c r="B10" s="55"/>
      <c r="C10" s="182"/>
      <c r="D10" s="64"/>
      <c r="E10" s="56"/>
      <c r="F10" s="56"/>
      <c r="G10" s="56"/>
      <c r="H10" s="58"/>
      <c r="I10" s="58"/>
      <c r="J10" s="58"/>
      <c r="K10" s="58"/>
      <c r="L10" s="58"/>
      <c r="M10" s="58"/>
      <c r="N10" s="58"/>
      <c r="O10" s="58"/>
      <c r="P10" s="58"/>
      <c r="Q10" s="58"/>
      <c r="R10" s="58"/>
      <c r="S10" s="58"/>
      <c r="T10" s="58"/>
      <c r="U10" s="57"/>
    </row>
    <row r="11" spans="1:21" ht="15" customHeight="1" x14ac:dyDescent="0.25">
      <c r="A11" s="189">
        <v>0</v>
      </c>
      <c r="B11" s="52"/>
      <c r="C11" s="88" t="s">
        <v>39</v>
      </c>
      <c r="D11" s="65"/>
      <c r="E11" s="52"/>
      <c r="F11" s="52"/>
      <c r="G11" s="52"/>
      <c r="H11" s="52"/>
      <c r="I11" s="52"/>
      <c r="J11" s="52"/>
      <c r="K11" s="52"/>
      <c r="L11" s="52"/>
      <c r="M11" s="52"/>
      <c r="N11" s="52"/>
      <c r="O11" s="52"/>
      <c r="P11" s="52"/>
      <c r="Q11" s="52"/>
      <c r="R11" s="52"/>
      <c r="S11" s="52"/>
      <c r="T11" s="52"/>
      <c r="U11" s="52"/>
    </row>
    <row r="12" spans="1:21" ht="15" customHeight="1" x14ac:dyDescent="0.25">
      <c r="A12" s="189">
        <v>0</v>
      </c>
      <c r="B12" s="9"/>
      <c r="C12" s="9"/>
      <c r="D12" s="63"/>
      <c r="E12" s="9"/>
      <c r="F12" s="9"/>
      <c r="G12" s="9"/>
      <c r="H12" s="9"/>
      <c r="I12" s="9"/>
      <c r="J12" s="9"/>
      <c r="K12" s="9"/>
      <c r="L12" s="9"/>
      <c r="M12" s="9"/>
      <c r="N12" s="9"/>
      <c r="O12" s="9"/>
      <c r="P12" s="9"/>
      <c r="Q12" s="9"/>
      <c r="R12" s="9"/>
      <c r="S12" s="9"/>
      <c r="T12" s="9"/>
      <c r="U12" s="9"/>
    </row>
    <row r="13" spans="1:21" x14ac:dyDescent="0.25">
      <c r="A13" s="189">
        <v>0</v>
      </c>
      <c r="B13" s="9"/>
      <c r="C13" s="130" t="e" cm="1">
        <f t="array" aca="1" ref="C13" ca="1">INDIRECT("'" &amp; 'Start page'!$C$22 &amp; "'!$D$11")</f>
        <v>#REF!</v>
      </c>
      <c r="D13" s="66"/>
      <c r="E13" s="285" t="e" cm="1">
        <f t="array" aca="1" ref="E13" ca="1">IF(INDIRECT("'"&amp;'Start page'!$C$22&amp;"'!$F$11")="","Missing information",INDIRECT("'"&amp;'Start page'!$C$22&amp;"'!$F$11"))</f>
        <v>#REF!</v>
      </c>
      <c r="F13" s="286"/>
      <c r="G13" s="9"/>
      <c r="H13" s="9"/>
      <c r="I13" s="9"/>
      <c r="J13" s="9"/>
      <c r="K13" s="9"/>
      <c r="L13" s="9"/>
      <c r="M13" s="9"/>
      <c r="N13" s="9"/>
      <c r="O13" s="9"/>
      <c r="P13" s="9"/>
      <c r="Q13" s="9"/>
      <c r="R13" s="9"/>
      <c r="S13" s="9"/>
      <c r="T13" s="9"/>
      <c r="U13" s="9"/>
    </row>
    <row r="14" spans="1:21" ht="15" customHeight="1" x14ac:dyDescent="0.25">
      <c r="A14" s="189">
        <v>0</v>
      </c>
      <c r="B14" s="9"/>
      <c r="C14" s="130"/>
      <c r="D14" s="66"/>
      <c r="E14" s="296" t="e" cm="1">
        <f t="array" aca="1" ref="E14" ca="1">IF(INDIRECT("'"&amp;'Start page'!$C$22&amp;"'!$F$12")="","",INDIRECT("'"&amp;'Start page'!$C$22&amp;"'!$F$12"))</f>
        <v>#REF!</v>
      </c>
      <c r="F14" s="296"/>
      <c r="G14" s="9"/>
      <c r="H14" s="9"/>
      <c r="I14" s="9"/>
      <c r="J14" s="9"/>
      <c r="K14" s="9"/>
      <c r="L14" s="9"/>
      <c r="M14" s="9"/>
      <c r="N14" s="9"/>
      <c r="O14" s="9"/>
      <c r="P14" s="9"/>
      <c r="Q14" s="9"/>
      <c r="R14" s="9"/>
      <c r="S14" s="9"/>
      <c r="T14" s="9"/>
      <c r="U14" s="9"/>
    </row>
    <row r="15" spans="1:21" ht="15" customHeight="1" x14ac:dyDescent="0.25">
      <c r="A15" s="189">
        <v>0</v>
      </c>
      <c r="B15" s="9"/>
      <c r="C15" s="130" t="e" cm="1">
        <f t="array" aca="1" ref="C15" ca="1">INDIRECT("'" &amp; 'Start page'!$C$22 &amp; "'!$D$13")</f>
        <v>#REF!</v>
      </c>
      <c r="D15" s="66"/>
      <c r="E15" s="292" t="e" cm="1">
        <f t="array" aca="1" ref="E15" ca="1">IF(OR(INDIRECT("'" &amp; 'Start page'!$C$22 &amp; "'!$F$13")="Other Danish research institution",INDIRECT("'" &amp; 'Start page'!$C$22 &amp; "'!$F$13")="Other location"),INDIRECT("'" &amp; 'Start page'!$C$22 &amp; "'!$H$13"),INDIRECT("'" &amp; 'Start page'!$C$22 &amp; "'!$F$13"))</f>
        <v>#REF!</v>
      </c>
      <c r="F15" s="286"/>
      <c r="G15" s="185" t="e">
        <f ca="1">IF($E$8="Internationalisation Fellowship","Second international location:")</f>
        <v>#REF!</v>
      </c>
      <c r="H15" s="130"/>
      <c r="I15" s="293" t="e" cm="1">
        <f t="array" aca="1" ref="I15" ca="1">IF(INDIRECT("'" &amp; 'Start page'!$C$22 &amp; "'!$F$23")="","",IF(INDIRECT("'" &amp; 'Start page'!$C$22 &amp; "'!$F$23")="Other location",INDIRECT("'" &amp; 'Start page'!$C$22 &amp; "'!$H$23"),INDIRECT("'" &amp; 'Start page'!$C$22 &amp; "'!$F$23")))</f>
        <v>#REF!</v>
      </c>
      <c r="J15" s="294"/>
      <c r="K15" s="295"/>
      <c r="L15" s="9"/>
      <c r="M15" s="9"/>
      <c r="N15" s="9"/>
      <c r="O15" s="9"/>
      <c r="P15" s="9"/>
      <c r="Q15" s="9"/>
      <c r="R15" s="9"/>
      <c r="S15" s="9"/>
      <c r="T15" s="9"/>
      <c r="U15" s="9"/>
    </row>
    <row r="16" spans="1:21" ht="15" customHeight="1" x14ac:dyDescent="0.25">
      <c r="A16" s="189">
        <v>0</v>
      </c>
      <c r="B16" s="9"/>
      <c r="C16" s="130"/>
      <c r="D16" s="66"/>
      <c r="E16" s="103"/>
      <c r="F16" s="9"/>
      <c r="G16" s="186"/>
      <c r="H16" s="9"/>
      <c r="I16" s="9"/>
      <c r="J16" s="9"/>
      <c r="K16" s="9"/>
      <c r="L16" s="9"/>
      <c r="M16" s="9"/>
      <c r="N16" s="9"/>
      <c r="O16" s="9"/>
      <c r="P16" s="9"/>
      <c r="Q16" s="9"/>
      <c r="R16" s="9"/>
      <c r="S16" s="9"/>
      <c r="T16" s="9"/>
      <c r="U16" s="9"/>
    </row>
    <row r="17" spans="1:21" x14ac:dyDescent="0.25">
      <c r="A17" s="189">
        <v>0</v>
      </c>
      <c r="B17" s="9"/>
      <c r="C17" s="130" t="e" cm="1">
        <f t="array" aca="1" ref="C17" ca="1">INDIRECT("'" &amp; 'Start page'!$C$22 &amp; "'!$D$16")</f>
        <v>#REF!</v>
      </c>
      <c r="D17" s="66"/>
      <c r="E17" s="285" t="str" cm="1">
        <f t="array" aca="1" ref="E17" ca="1">IF(ISNUMBER(INDIRECT("'" &amp; 'Start page'!$C$22 &amp; "'!$F$16")),INDIRECT("'" &amp; 'Start page'!$C$22 &amp; "'!$F$16"),"")</f>
        <v/>
      </c>
      <c r="F17" s="286"/>
      <c r="G17" s="185" t="e">
        <f ca="1">IF($E$8="Internationalisation Fellowship","Start date second location:")</f>
        <v>#REF!</v>
      </c>
      <c r="H17" s="9"/>
      <c r="I17" s="285" t="e" cm="1">
        <f t="array" aca="1" ref="I17" ca="1">IF($E$8="Internationalisation Fellowship",INDIRECT("'" &amp; 'Start page'!$C$22 &amp; "'!$F$25"),"")</f>
        <v>#REF!</v>
      </c>
      <c r="J17" s="287"/>
      <c r="K17" s="286"/>
      <c r="L17" s="9"/>
      <c r="M17" s="9"/>
      <c r="N17" s="9"/>
      <c r="O17" s="9"/>
      <c r="P17" s="9"/>
      <c r="Q17" s="9"/>
      <c r="R17" s="9"/>
      <c r="S17" s="9"/>
      <c r="T17" s="9"/>
      <c r="U17" s="9"/>
    </row>
    <row r="18" spans="1:21" x14ac:dyDescent="0.25">
      <c r="A18" s="189">
        <v>0</v>
      </c>
      <c r="B18" s="132"/>
      <c r="C18" s="130" t="e" cm="1">
        <f t="array" aca="1" ref="C18" ca="1">INDIRECT("'" &amp; 'Start page'!$C$22 &amp; "'!$D$19")</f>
        <v>#REF!</v>
      </c>
      <c r="D18" s="66"/>
      <c r="E18" s="285" t="str" cm="1">
        <f t="array" aca="1" ref="E18" ca="1">IF(ISNUMBER(INDIRECT("'" &amp; 'Start page'!$C$22 &amp; "'!$F$19")),INDIRECT("'" &amp; 'Start page'!$C$22 &amp; "'!$F$19"),"")</f>
        <v/>
      </c>
      <c r="F18" s="286"/>
      <c r="G18" s="185" t="e">
        <f ca="1">IF($E$8="Internationalisation Fellowship","End date second location:")</f>
        <v>#REF!</v>
      </c>
      <c r="H18" s="9"/>
      <c r="I18" s="285" t="e" cm="1">
        <f t="array" aca="1" ref="I18" ca="1">IF($E$8="Internationalisation Fellowship",INDIRECT("'" &amp; 'Start page'!$C$22 &amp; "'!$F$28"),"")</f>
        <v>#REF!</v>
      </c>
      <c r="J18" s="287"/>
      <c r="K18" s="286"/>
      <c r="L18" s="9"/>
      <c r="M18" s="9"/>
      <c r="N18" s="9"/>
      <c r="O18" s="9"/>
      <c r="P18" s="9"/>
      <c r="Q18" s="9"/>
      <c r="R18" s="9"/>
      <c r="S18" s="9"/>
      <c r="T18" s="9"/>
      <c r="U18" s="9"/>
    </row>
    <row r="19" spans="1:21" ht="15" customHeight="1" x14ac:dyDescent="0.25">
      <c r="A19" s="189">
        <v>0</v>
      </c>
      <c r="B19" s="132"/>
      <c r="C19" s="130"/>
      <c r="D19" s="66"/>
      <c r="E19" s="103"/>
      <c r="F19" s="9"/>
      <c r="G19" s="9"/>
      <c r="H19" s="9"/>
      <c r="I19" s="9"/>
      <c r="J19" s="9"/>
      <c r="K19" s="9"/>
      <c r="L19" s="9"/>
      <c r="M19" s="9"/>
      <c r="N19" s="9"/>
      <c r="O19" s="9"/>
      <c r="P19" s="9"/>
      <c r="Q19" s="9"/>
      <c r="R19" s="9"/>
      <c r="S19" s="9"/>
      <c r="T19" s="9"/>
      <c r="U19" s="9"/>
    </row>
    <row r="20" spans="1:21" ht="15" customHeight="1" x14ac:dyDescent="0.25">
      <c r="A20" s="189">
        <v>0</v>
      </c>
      <c r="B20" s="9"/>
      <c r="C20" s="130" t="s">
        <v>5</v>
      </c>
      <c r="D20" s="66"/>
      <c r="E20" s="288" t="e" cm="1">
        <f t="array" aca="1" ref="E20" ca="1">IF($E$8="Internationalisation Fellowship",INDIRECT("'"&amp;'Start page'!$C$22&amp;"'!$F$30"),INDIRECT("'"&amp;'Start page'!$C$22&amp;"'!$F$21"))</f>
        <v>#REF!</v>
      </c>
      <c r="F20" s="289"/>
      <c r="G20" s="9"/>
      <c r="H20" s="9"/>
      <c r="I20" s="9"/>
      <c r="J20" s="9"/>
      <c r="K20" s="9"/>
      <c r="L20" s="9"/>
      <c r="M20" s="9"/>
      <c r="N20" s="9"/>
      <c r="O20" s="9"/>
      <c r="P20" s="9"/>
      <c r="Q20" s="9"/>
      <c r="R20" s="9"/>
      <c r="S20" s="9"/>
      <c r="T20" s="9"/>
      <c r="U20" s="9"/>
    </row>
    <row r="21" spans="1:21" ht="15" customHeight="1" x14ac:dyDescent="0.25">
      <c r="A21" s="189">
        <v>0</v>
      </c>
      <c r="B21" s="9"/>
      <c r="C21" s="130"/>
      <c r="D21" s="66"/>
      <c r="F21" s="9"/>
      <c r="G21" s="9"/>
      <c r="H21" s="9"/>
      <c r="I21" s="9"/>
      <c r="J21" s="9"/>
      <c r="K21" s="9"/>
      <c r="L21" s="9"/>
      <c r="M21" s="9"/>
      <c r="N21" s="9"/>
      <c r="O21" s="9"/>
      <c r="P21" s="9"/>
      <c r="Q21" s="9"/>
      <c r="R21" s="9"/>
      <c r="S21" s="9"/>
      <c r="T21" s="9"/>
      <c r="U21" s="9"/>
    </row>
    <row r="22" spans="1:21" ht="15" customHeight="1" x14ac:dyDescent="0.25">
      <c r="A22" s="189">
        <v>0</v>
      </c>
      <c r="B22" s="55"/>
      <c r="C22" s="56"/>
      <c r="D22" s="64"/>
      <c r="E22" s="56"/>
      <c r="F22" s="56"/>
      <c r="G22" s="56"/>
      <c r="H22" s="58"/>
      <c r="I22" s="58"/>
      <c r="J22" s="58"/>
      <c r="K22" s="58"/>
      <c r="L22" s="58"/>
      <c r="M22" s="58"/>
      <c r="N22" s="58"/>
      <c r="O22" s="58"/>
      <c r="P22" s="58"/>
      <c r="Q22" s="58"/>
      <c r="R22" s="58"/>
      <c r="S22" s="58"/>
      <c r="T22" s="58"/>
      <c r="U22" s="57"/>
    </row>
    <row r="23" spans="1:21" ht="15" customHeight="1" x14ac:dyDescent="0.25">
      <c r="A23" s="189">
        <v>0</v>
      </c>
      <c r="B23" s="7"/>
      <c r="C23" s="88" t="s">
        <v>40</v>
      </c>
      <c r="D23" s="62"/>
      <c r="E23" s="89"/>
      <c r="F23" s="90"/>
      <c r="G23" s="90"/>
      <c r="H23" s="283" t="s">
        <v>14</v>
      </c>
      <c r="I23" s="284"/>
      <c r="J23" s="93" t="str">
        <f ca="1">IF($E$17="","",YEAR($E$17))</f>
        <v/>
      </c>
      <c r="K23" s="92"/>
      <c r="L23" s="93" t="str">
        <f ca="1">IFERROR(J23+1,"")</f>
        <v/>
      </c>
      <c r="M23" s="92"/>
      <c r="N23" s="93" t="str">
        <f ca="1">IFERROR(L23+1,"")</f>
        <v/>
      </c>
      <c r="O23" s="92"/>
      <c r="P23" s="93" t="str">
        <f ca="1">IFERROR(N23+1,"")</f>
        <v/>
      </c>
      <c r="Q23" s="92"/>
      <c r="R23" s="93" t="str">
        <f ca="1">IFERROR(P23+1,"")</f>
        <v/>
      </c>
      <c r="S23" s="92"/>
      <c r="T23" s="93" t="str">
        <f ca="1">IFERROR(R23+1,"")</f>
        <v/>
      </c>
      <c r="U23" s="92"/>
    </row>
    <row r="24" spans="1:21" ht="15" customHeight="1" x14ac:dyDescent="0.25">
      <c r="A24" s="189" t="str">
        <f ca="1">IFERROR(VLOOKUP('Lists (hide)'!G5,INDIRECT("'"&amp;$E$8&amp;"'!A:B"),2,0),"")</f>
        <v/>
      </c>
      <c r="B24" s="8"/>
      <c r="C24" s="95" t="s">
        <v>32</v>
      </c>
      <c r="F24" s="9"/>
      <c r="G24" s="9"/>
      <c r="H24" s="10"/>
      <c r="I24" s="11"/>
      <c r="J24" s="97" t="e" cm="1">
        <f t="array" aca="1" ref="J24" ca="1">OFFSET(INDEX(INDIRECT("'"&amp;$E$8&amp;"'!C:C"), MATCH(A24, INDIRECT("'"&amp;$E$8&amp;"'!B:B"),0)),0,8,1,12)</f>
        <v>#REF!</v>
      </c>
      <c r="K24" s="98"/>
      <c r="L24" s="97"/>
      <c r="M24" s="98"/>
      <c r="N24" s="97"/>
      <c r="O24" s="98"/>
      <c r="P24" s="97"/>
      <c r="Q24" s="98"/>
      <c r="R24" s="97"/>
      <c r="S24" s="98"/>
      <c r="T24" s="97"/>
      <c r="U24" s="98"/>
    </row>
    <row r="25" spans="1:21" ht="15" customHeight="1" x14ac:dyDescent="0.25">
      <c r="A25" s="189" t="str">
        <f ca="1">IFERROR(VLOOKUP('Lists (hide)'!G6,INDIRECT("'"&amp;$E$8&amp;"'!A:B"),2,0),"")</f>
        <v/>
      </c>
      <c r="B25" s="8"/>
      <c r="C25" s="96" t="s">
        <v>27</v>
      </c>
      <c r="F25" s="9"/>
      <c r="G25" s="9"/>
      <c r="H25" s="31"/>
      <c r="I25" s="12"/>
      <c r="J25" s="13">
        <f ca="1">IFERROR(IF(DAY(K24)&lt;&gt;DAY(J24),DATEDIF(J24,DATE(YEAR(K24),MONTH(K24)+1,1),"m")&amp;" months",DATEDIF(J24,K24,"m")&amp;" months"),0)</f>
        <v>0</v>
      </c>
      <c r="K25" s="99"/>
      <c r="L25" s="13" t="str">
        <f>IFERROR(IF(DAY(M24)&lt;&gt;DAY(L24),DATEDIF(L24,DATE(YEAR(M24),MONTH(M24)+1,1),"m")&amp;" months",DATEDIF(L24,M24,"m")&amp;" months"),0)</f>
        <v>0 months</v>
      </c>
      <c r="M25" s="99"/>
      <c r="N25" s="13" t="str">
        <f>IFERROR(IF(DAY(O24)&lt;&gt;DAY(N24),DATEDIF(N24,DATE(YEAR(O24),MONTH(O24)+1,1),"m")&amp;" months",DATEDIF(N24,O24,"m")&amp;" months"),0)</f>
        <v>0 months</v>
      </c>
      <c r="O25" s="99"/>
      <c r="P25" s="13" t="str">
        <f>IFERROR(IF(DAY(Q24)&lt;&gt;DAY(P24),DATEDIF(P24,DATE(YEAR(Q24),MONTH(Q24)+1,1),"m")&amp;" months",DATEDIF(P24,Q24,"m")&amp;" months"),0)</f>
        <v>0 months</v>
      </c>
      <c r="Q25" s="99"/>
      <c r="R25" s="13" t="str">
        <f>IFERROR(IF(DAY(S24)&lt;&gt;DAY(R24),DATEDIF(R24,DATE(YEAR(S24),MONTH(S24)+1,1),"m")&amp;" months",DATEDIF(R24,S24,"m")&amp;" months"),0)</f>
        <v>0 months</v>
      </c>
      <c r="S25" s="99"/>
      <c r="T25" s="14" t="str">
        <f>IFERROR(IF(DAY(U24)&lt;&gt;DAY(T24),DATEDIF(T24,DATE(YEAR(U24),MONTH(U24)+1,1),"m")&amp;" months",DATEDIF(T24,U24,"m")&amp;" months"),0)</f>
        <v>0 months</v>
      </c>
      <c r="U25" s="99"/>
    </row>
    <row r="26" spans="1:21" ht="15" customHeight="1" x14ac:dyDescent="0.25">
      <c r="A26" s="189" t="str">
        <f ca="1">IFERROR(VLOOKUP('Lists (hide)'!G7,INDIRECT("'"&amp;$E$8&amp;"'!A:B"),2,0),"")</f>
        <v/>
      </c>
      <c r="B26" s="8"/>
      <c r="F26" s="9"/>
      <c r="G26" s="9"/>
      <c r="H26" s="100"/>
      <c r="I26" s="12"/>
      <c r="J26" s="13"/>
      <c r="K26" s="99"/>
      <c r="L26" s="13"/>
      <c r="M26" s="99"/>
      <c r="N26" s="13"/>
      <c r="O26" s="99"/>
      <c r="P26" s="13"/>
      <c r="Q26" s="99"/>
      <c r="R26" s="13"/>
      <c r="S26" s="99"/>
      <c r="T26" s="14"/>
      <c r="U26" s="99"/>
    </row>
    <row r="27" spans="1:21" ht="15" customHeight="1" x14ac:dyDescent="0.25">
      <c r="A27" s="189" t="str">
        <f ca="1">IFERROR(VLOOKUP('Lists (hide)'!G8,INDIRECT("'"&amp;$E$8&amp;"'!A:B"),2,0),"")</f>
        <v/>
      </c>
      <c r="B27" s="32"/>
      <c r="C27" s="33" t="str" cm="1">
        <f t="array" aca="1" ref="C27" ca="1">IFERROR(
    IF(A27&lt;100,OFFSET(INDEX(INDIRECT("'"&amp;$E$8&amp;"'!D:D"), MATCH(A27, INDIRECT("'"&amp;$E$8&amp;"'!B:B"),0)), 0, 0, 1, 1),
        IF(A27&lt;200,OFFSET(INDEX(INDIRECT("'"&amp;$E$8&amp;"'!D:D"), MATCH(A27, INDIRECT("'"&amp;$E$8&amp;"'!B:B"),0)), 0, 0, 1, 5),
            IF(A27&gt;200, OFFSET(INDEX(INDIRECT("'"&amp;$E$8&amp;"'!D:D"), MATCH(A27, INDIRECT("'"&amp;$E$8&amp;"'!B:B"),0)), 0, 0, 1, 3),
                ""))),"")</f>
        <v/>
      </c>
      <c r="D27" s="67"/>
      <c r="E27" s="33"/>
      <c r="F27" s="33"/>
      <c r="G27" s="33"/>
      <c r="H27" s="195" t="str" cm="1">
        <f t="array" aca="1" ref="H27" ca="1">IFERROR(IF(A27&lt;=20,"",IF(AND(A27&lt;200,A27&lt;&gt;33),OFFSET(INDEX(INDIRECT("'"&amp;$E$8&amp;"'!D:D"), MATCH(A27, INDIRECT("'"&amp;$E$8&amp;"'!B:B"),0)),0,5,1,14),OFFSET(INDEX(INDIRECT("'"&amp;$E$8&amp;"'!D:D"), MATCH(A27, INDIRECT("'"&amp;$E$8&amp;"'!B:B"),0)),0,4,1,14))),"")</f>
        <v/>
      </c>
      <c r="I27" s="36"/>
      <c r="J27" s="34"/>
      <c r="K27" s="35"/>
      <c r="L27" s="34"/>
      <c r="M27" s="35"/>
      <c r="N27" s="34"/>
      <c r="O27" s="35"/>
      <c r="P27" s="34"/>
      <c r="Q27" s="35"/>
      <c r="R27" s="34"/>
      <c r="S27" s="35"/>
      <c r="T27" s="34"/>
      <c r="U27" s="35"/>
    </row>
    <row r="28" spans="1:21" ht="15" customHeight="1" x14ac:dyDescent="0.25">
      <c r="A28" s="189" t="str">
        <f ca="1">IFERROR(VLOOKUP('Lists (hide)'!G9,INDIRECT("'"&amp;$E$8&amp;"'!A:B"),2,0),"")</f>
        <v/>
      </c>
      <c r="C28" s="96" t="str" cm="1">
        <f t="array" aca="1" ref="C28" ca="1">IFERROR(
    IF(A28&lt;100,OFFSET(INDEX(INDIRECT("'"&amp;$E$8&amp;"'!D:D"), MATCH(A28, INDIRECT("'"&amp;$E$8&amp;"'!B:B"),0)), 0, 0, 1, 1),
        IF(A28&lt;200,OFFSET(INDEX(INDIRECT("'"&amp;$E$8&amp;"'!D:D"), MATCH(A28, INDIRECT("'"&amp;$E$8&amp;"'!B:B"),0)), 0, 0, 1, 5),
            IF(A28&gt;200, OFFSET(INDEX(INDIRECT("'"&amp;$E$8&amp;"'!D:D"), MATCH(A28, INDIRECT("'"&amp;$E$8&amp;"'!B:B"),0)), 0, 0, 1, 3),
                ""))),"")</f>
        <v/>
      </c>
      <c r="H28" s="17" t="str" cm="1">
        <f t="array" aca="1" ref="H28" ca="1">IFERROR(IF(A28&lt;=20,"",IF(AND(A28&lt;200,A28&lt;&gt;33),OFFSET(INDEX(INDIRECT("'"&amp;$E$8&amp;"'!D:D"), MATCH(A28, INDIRECT("'"&amp;$E$8&amp;"'!B:B"),0)),0,5,1,14),OFFSET(INDEX(INDIRECT("'"&amp;$E$8&amp;"'!D:D"), MATCH(A28, INDIRECT("'"&amp;$E$8&amp;"'!B:B"),0)),0,4,1,14))),"")</f>
        <v/>
      </c>
      <c r="I28" s="18"/>
      <c r="J28" s="15"/>
      <c r="K28" s="16"/>
      <c r="L28" s="15"/>
      <c r="M28" s="16"/>
      <c r="N28" s="15"/>
      <c r="O28" s="16"/>
      <c r="P28" s="15"/>
      <c r="Q28" s="16"/>
      <c r="R28" s="15"/>
      <c r="S28" s="16"/>
      <c r="T28" s="15"/>
      <c r="U28" s="16"/>
    </row>
    <row r="29" spans="1:21" ht="15" customHeight="1" x14ac:dyDescent="0.25">
      <c r="A29" s="189" t="str">
        <f ca="1">IFERROR(VLOOKUP('Lists (hide)'!G10,INDIRECT("'"&amp;$E$8&amp;"'!A:B"),2,0),"")</f>
        <v/>
      </c>
      <c r="C29" s="96" t="str" cm="1">
        <f t="array" aca="1" ref="C29" ca="1">IFERROR(
    IF(A29&lt;100,OFFSET(INDEX(INDIRECT("'"&amp;$E$8&amp;"'!D:D"), MATCH(A29, INDIRECT("'"&amp;$E$8&amp;"'!B:B"),0)), 0, 0, 1, 1),
        IF(A29&lt;200,OFFSET(INDEX(INDIRECT("'"&amp;$E$8&amp;"'!D:D"), MATCH(A29, INDIRECT("'"&amp;$E$8&amp;"'!B:B"),0)), 0, 0, 1, 5),
            IF(A29&gt;200, OFFSET(INDEX(INDIRECT("'"&amp;$E$8&amp;"'!D:D"), MATCH(A29, INDIRECT("'"&amp;$E$8&amp;"'!B:B"),0)), 0, 0, 1, 3),
                ""))),"")</f>
        <v/>
      </c>
      <c r="H29" s="17" t="str" cm="1">
        <f t="array" aca="1" ref="H29" ca="1">IFERROR(IF(A29&lt;=20,"",IF(AND(A29&lt;200,A29&lt;&gt;33),OFFSET(INDEX(INDIRECT("'"&amp;$E$8&amp;"'!D:D"), MATCH(A29, INDIRECT("'"&amp;$E$8&amp;"'!B:B"),0)),0,5,1,14),OFFSET(INDEX(INDIRECT("'"&amp;$E$8&amp;"'!D:D"), MATCH(A29, INDIRECT("'"&amp;$E$8&amp;"'!B:B"),0)),0,4,1,14))),"")</f>
        <v/>
      </c>
      <c r="I29" s="18"/>
      <c r="J29" s="15"/>
      <c r="K29" s="16"/>
      <c r="L29" s="15"/>
      <c r="M29" s="16"/>
      <c r="N29" s="15"/>
      <c r="O29" s="16"/>
      <c r="P29" s="15"/>
      <c r="Q29" s="16"/>
      <c r="R29" s="15"/>
      <c r="S29" s="16"/>
      <c r="T29" s="15"/>
      <c r="U29" s="16"/>
    </row>
    <row r="30" spans="1:21" ht="15" customHeight="1" x14ac:dyDescent="0.25">
      <c r="A30" s="189" t="str">
        <f ca="1">IFERROR(VLOOKUP('Lists (hide)'!G11,INDIRECT("'"&amp;$E$8&amp;"'!A:B"),2,0),"")</f>
        <v/>
      </c>
      <c r="C30" s="96" t="str" cm="1">
        <f t="array" aca="1" ref="C30" ca="1">IFERROR(
    IF(A30&lt;100,OFFSET(INDEX(INDIRECT("'"&amp;$E$8&amp;"'!D:D"), MATCH(A30, INDIRECT("'"&amp;$E$8&amp;"'!B:B"),0)), 0, 0, 1, 1),
        IF(A30&lt;200,OFFSET(INDEX(INDIRECT("'"&amp;$E$8&amp;"'!D:D"), MATCH(A30, INDIRECT("'"&amp;$E$8&amp;"'!B:B"),0)), 0, 0, 1, 5),
            IF(A30&gt;200, OFFSET(INDEX(INDIRECT("'"&amp;$E$8&amp;"'!D:D"), MATCH(A30, INDIRECT("'"&amp;$E$8&amp;"'!B:B"),0)), 0, 0, 1, 3),
                ""))),"")</f>
        <v/>
      </c>
      <c r="E30" s="19"/>
      <c r="H30" s="17" t="str" cm="1">
        <f t="array" aca="1" ref="H30" ca="1">IFERROR(IF(A30&lt;=20,"",IF(AND(A30&lt;200,A30&lt;&gt;33),OFFSET(INDEX(INDIRECT("'"&amp;$E$8&amp;"'!D:D"), MATCH(A30, INDIRECT("'"&amp;$E$8&amp;"'!B:B"),0)),0,5,1,14),OFFSET(INDEX(INDIRECT("'"&amp;$E$8&amp;"'!D:D"), MATCH(A30, INDIRECT("'"&amp;$E$8&amp;"'!B:B"),0)),0,4,1,14))),"")</f>
        <v/>
      </c>
      <c r="I30" s="18"/>
      <c r="J30" s="15"/>
      <c r="K30" s="16"/>
      <c r="L30" s="15"/>
      <c r="M30" s="16"/>
      <c r="N30" s="15"/>
      <c r="O30" s="16"/>
      <c r="P30" s="15"/>
      <c r="Q30" s="16"/>
      <c r="R30" s="15"/>
      <c r="S30" s="16"/>
      <c r="T30" s="15"/>
      <c r="U30" s="16"/>
    </row>
    <row r="31" spans="1:21" ht="15" customHeight="1" x14ac:dyDescent="0.25">
      <c r="A31" s="189" t="str">
        <f ca="1">IFERROR(VLOOKUP('Lists (hide)'!G12,INDIRECT("'"&amp;$E$8&amp;"'!A:B"),2,0),"")</f>
        <v/>
      </c>
      <c r="C31" s="96" t="str" cm="1">
        <f t="array" aca="1" ref="C31" ca="1">IFERROR(
    IF(A31&lt;100,OFFSET(INDEX(INDIRECT("'"&amp;$E$8&amp;"'!D:D"), MATCH(A31, INDIRECT("'"&amp;$E$8&amp;"'!B:B"),0)), 0, 0, 1, 1),
        IF(A31&lt;200,OFFSET(INDEX(INDIRECT("'"&amp;$E$8&amp;"'!D:D"), MATCH(A31, INDIRECT("'"&amp;$E$8&amp;"'!B:B"),0)), 0, 0, 1, 5),
            IF(A31&gt;200, OFFSET(INDEX(INDIRECT("'"&amp;$E$8&amp;"'!D:D"), MATCH(A31, INDIRECT("'"&amp;$E$8&amp;"'!B:B"),0)), 0, 0, 1, 3),
                ""))),"")</f>
        <v/>
      </c>
      <c r="E31" s="19"/>
      <c r="H31" s="17" t="str" cm="1">
        <f t="array" aca="1" ref="H31" ca="1">IFERROR(IF(A31&lt;=20,"",IF(AND(A31&lt;200,A31&lt;&gt;33),OFFSET(INDEX(INDIRECT("'"&amp;$E$8&amp;"'!D:D"), MATCH(A31, INDIRECT("'"&amp;$E$8&amp;"'!B:B"),0)),0,5,1,14),OFFSET(INDEX(INDIRECT("'"&amp;$E$8&amp;"'!D:D"), MATCH(A31, INDIRECT("'"&amp;$E$8&amp;"'!B:B"),0)),0,4,1,14))),"")</f>
        <v/>
      </c>
      <c r="I31" s="18"/>
      <c r="J31" s="15"/>
      <c r="K31" s="16"/>
      <c r="L31" s="15"/>
      <c r="M31" s="16"/>
      <c r="N31" s="15"/>
      <c r="O31" s="16"/>
      <c r="P31" s="15"/>
      <c r="Q31" s="16"/>
      <c r="R31" s="15"/>
      <c r="S31" s="16"/>
      <c r="T31" s="15"/>
      <c r="U31" s="16"/>
    </row>
    <row r="32" spans="1:21" ht="15" customHeight="1" x14ac:dyDescent="0.25">
      <c r="A32" s="189" t="str">
        <f ca="1">IFERROR(VLOOKUP('Lists (hide)'!G13,INDIRECT("'"&amp;$E$8&amp;"'!A:B"),2,0),"")</f>
        <v/>
      </c>
      <c r="C32" s="96" t="str" cm="1">
        <f t="array" aca="1" ref="C32" ca="1">IFERROR(
    IF(A32&lt;100,OFFSET(INDEX(INDIRECT("'"&amp;$E$8&amp;"'!D:D"), MATCH(A32, INDIRECT("'"&amp;$E$8&amp;"'!B:B"),0)), 0, 0, 1, 1),
        IF(A32&lt;200,OFFSET(INDEX(INDIRECT("'"&amp;$E$8&amp;"'!D:D"), MATCH(A32, INDIRECT("'"&amp;$E$8&amp;"'!B:B"),0)), 0, 0, 1, 5),
            IF(A32&gt;200, OFFSET(INDEX(INDIRECT("'"&amp;$E$8&amp;"'!D:D"), MATCH(A32, INDIRECT("'"&amp;$E$8&amp;"'!B:B"),0)), 0, 0, 1, 3),
                ""))),"")</f>
        <v/>
      </c>
      <c r="E32" s="19"/>
      <c r="H32" s="17" t="str" cm="1">
        <f t="array" aca="1" ref="H32" ca="1">IFERROR(IF(A32&lt;=20,"",IF(AND(A32&lt;200,A32&lt;&gt;33),OFFSET(INDEX(INDIRECT("'"&amp;$E$8&amp;"'!D:D"), MATCH(A32, INDIRECT("'"&amp;$E$8&amp;"'!B:B"),0)),0,5,1,14),OFFSET(INDEX(INDIRECT("'"&amp;$E$8&amp;"'!D:D"), MATCH(A32, INDIRECT("'"&amp;$E$8&amp;"'!B:B"),0)),0,4,1,14))),"")</f>
        <v/>
      </c>
      <c r="I32" s="18"/>
      <c r="J32" s="15"/>
      <c r="K32" s="16"/>
      <c r="L32" s="15"/>
      <c r="M32" s="16"/>
      <c r="N32" s="15"/>
      <c r="O32" s="16"/>
      <c r="P32" s="15"/>
      <c r="Q32" s="16"/>
      <c r="R32" s="15"/>
      <c r="S32" s="16"/>
      <c r="T32" s="15"/>
      <c r="U32" s="16"/>
    </row>
    <row r="33" spans="1:21" ht="15" customHeight="1" x14ac:dyDescent="0.25">
      <c r="A33" s="189" t="str">
        <f ca="1">IFERROR(VLOOKUP('Lists (hide)'!G14,INDIRECT("'"&amp;$E$8&amp;"'!A:B"),2,0),"")</f>
        <v/>
      </c>
      <c r="C33" s="96" t="str" cm="1">
        <f t="array" aca="1" ref="C33" ca="1">IFERROR(
    IF(A33&lt;100,OFFSET(INDEX(INDIRECT("'"&amp;$E$8&amp;"'!D:D"), MATCH(A33, INDIRECT("'"&amp;$E$8&amp;"'!B:B"),0)), 0, 0, 1, 1),
        IF(A33&lt;200,OFFSET(INDEX(INDIRECT("'"&amp;$E$8&amp;"'!D:D"), MATCH(A33, INDIRECT("'"&amp;$E$8&amp;"'!B:B"),0)), 0, 0, 1, 5),
            IF(A33&gt;200, OFFSET(INDEX(INDIRECT("'"&amp;$E$8&amp;"'!D:D"), MATCH(A33, INDIRECT("'"&amp;$E$8&amp;"'!B:B"),0)), 0, 0, 1, 3),
                ""))),"")</f>
        <v/>
      </c>
      <c r="E33" s="19"/>
      <c r="H33" s="17" t="str" cm="1">
        <f t="array" aca="1" ref="H33" ca="1">IFERROR(IF(A33&lt;=20,"",IF(AND(A33&lt;200,A33&lt;&gt;33),OFFSET(INDEX(INDIRECT("'"&amp;$E$8&amp;"'!D:D"), MATCH(A33, INDIRECT("'"&amp;$E$8&amp;"'!B:B"),0)),0,5,1,14),OFFSET(INDEX(INDIRECT("'"&amp;$E$8&amp;"'!D:D"), MATCH(A33, INDIRECT("'"&amp;$E$8&amp;"'!B:B"),0)),0,4,1,14))),"")</f>
        <v/>
      </c>
      <c r="I33" s="18"/>
      <c r="J33" s="15"/>
      <c r="K33" s="16"/>
      <c r="L33" s="15"/>
      <c r="M33" s="16"/>
      <c r="N33" s="15"/>
      <c r="O33" s="16"/>
      <c r="P33" s="15"/>
      <c r="Q33" s="16"/>
      <c r="R33" s="15"/>
      <c r="S33" s="16"/>
      <c r="T33" s="15"/>
      <c r="U33" s="16"/>
    </row>
    <row r="34" spans="1:21" ht="15" customHeight="1" x14ac:dyDescent="0.25">
      <c r="A34" s="189" t="str">
        <f ca="1">IFERROR(VLOOKUP('Lists (hide)'!G15,INDIRECT("'"&amp;$E$8&amp;"'!A:B"),2,0),"")</f>
        <v/>
      </c>
      <c r="C34" s="96" t="str" cm="1">
        <f t="array" aca="1" ref="C34" ca="1">IFERROR(
    IF(A34&lt;100,OFFSET(INDEX(INDIRECT("'"&amp;$E$8&amp;"'!D:D"), MATCH(A34, INDIRECT("'"&amp;$E$8&amp;"'!B:B"),0)), 0, 0, 1, 1),
        IF(A34&lt;200,OFFSET(INDEX(INDIRECT("'"&amp;$E$8&amp;"'!D:D"), MATCH(A34, INDIRECT("'"&amp;$E$8&amp;"'!B:B"),0)), 0, 0, 1, 5),
            IF(A34&gt;200, OFFSET(INDEX(INDIRECT("'"&amp;$E$8&amp;"'!D:D"), MATCH(A34, INDIRECT("'"&amp;$E$8&amp;"'!B:B"),0)), 0, 0, 1, 3),
                ""))),"")</f>
        <v/>
      </c>
      <c r="E34" s="19"/>
      <c r="H34" s="17" t="str" cm="1">
        <f t="array" aca="1" ref="H34" ca="1">IFERROR(IF(A34&lt;=20,"",IF(AND(A34&lt;200,A34&lt;&gt;33),OFFSET(INDEX(INDIRECT("'"&amp;$E$8&amp;"'!D:D"), MATCH(A34, INDIRECT("'"&amp;$E$8&amp;"'!B:B"),0)),0,5,1,14),OFFSET(INDEX(INDIRECT("'"&amp;$E$8&amp;"'!D:D"), MATCH(A34, INDIRECT("'"&amp;$E$8&amp;"'!B:B"),0)),0,4,1,14))),"")</f>
        <v/>
      </c>
      <c r="I34" s="18"/>
      <c r="J34" s="15"/>
      <c r="K34" s="16"/>
      <c r="L34" s="15"/>
      <c r="M34" s="16"/>
      <c r="N34" s="15"/>
      <c r="O34" s="16"/>
      <c r="P34" s="15"/>
      <c r="Q34" s="16"/>
      <c r="R34" s="15"/>
      <c r="S34" s="16"/>
      <c r="T34" s="15"/>
      <c r="U34" s="16"/>
    </row>
    <row r="35" spans="1:21" ht="15" customHeight="1" x14ac:dyDescent="0.25">
      <c r="A35" s="189" t="str">
        <f ca="1">IFERROR(VLOOKUP('Lists (hide)'!G16,INDIRECT("'"&amp;$E$8&amp;"'!A:B"),2,0),"")</f>
        <v/>
      </c>
      <c r="C35" s="96" t="str" cm="1">
        <f t="array" aca="1" ref="C35" ca="1">IFERROR(
    IF(A35&lt;100,OFFSET(INDEX(INDIRECT("'"&amp;$E$8&amp;"'!D:D"), MATCH(A35, INDIRECT("'"&amp;$E$8&amp;"'!B:B"),0)), 0, 0, 1, 1),
        IF(A35&lt;200,OFFSET(INDEX(INDIRECT("'"&amp;$E$8&amp;"'!D:D"), MATCH(A35, INDIRECT("'"&amp;$E$8&amp;"'!B:B"),0)), 0, 0, 1, 5),
            IF(A35&gt;200, OFFSET(INDEX(INDIRECT("'"&amp;$E$8&amp;"'!D:D"), MATCH(A35, INDIRECT("'"&amp;$E$8&amp;"'!B:B"),0)), 0, 0, 1, 3),
                ""))),"")</f>
        <v/>
      </c>
      <c r="E35" s="19"/>
      <c r="H35" s="17" t="str" cm="1">
        <f t="array" aca="1" ref="H35" ca="1">IFERROR(IF(A35&lt;=20,"",IF(AND(A35&lt;200,A35&lt;&gt;33),OFFSET(INDEX(INDIRECT("'"&amp;$E$8&amp;"'!D:D"), MATCH(A35, INDIRECT("'"&amp;$E$8&amp;"'!B:B"),0)),0,5,1,14),OFFSET(INDEX(INDIRECT("'"&amp;$E$8&amp;"'!D:D"), MATCH(A35, INDIRECT("'"&amp;$E$8&amp;"'!B:B"),0)),0,4,1,14))),"")</f>
        <v/>
      </c>
      <c r="I35" s="18"/>
      <c r="J35" s="15"/>
      <c r="K35" s="16"/>
      <c r="L35" s="15"/>
      <c r="M35" s="16"/>
      <c r="N35" s="15"/>
      <c r="O35" s="16"/>
      <c r="P35" s="15"/>
      <c r="Q35" s="16"/>
      <c r="R35" s="15"/>
      <c r="S35" s="16"/>
      <c r="T35" s="15"/>
      <c r="U35" s="16"/>
    </row>
    <row r="36" spans="1:21" ht="15" customHeight="1" x14ac:dyDescent="0.25">
      <c r="A36" s="189" t="str">
        <f ca="1">IFERROR(VLOOKUP('Lists (hide)'!G17,INDIRECT("'"&amp;$E$8&amp;"'!A:B"),2,0),"")</f>
        <v/>
      </c>
      <c r="C36" s="96" t="str" cm="1">
        <f t="array" aca="1" ref="C36" ca="1">IFERROR(
    IF(A36&lt;100,OFFSET(INDEX(INDIRECT("'"&amp;$E$8&amp;"'!D:D"), MATCH(A36, INDIRECT("'"&amp;$E$8&amp;"'!B:B"),0)), 0, 0, 1, 1),
        IF(A36&lt;200,OFFSET(INDEX(INDIRECT("'"&amp;$E$8&amp;"'!D:D"), MATCH(A36, INDIRECT("'"&amp;$E$8&amp;"'!B:B"),0)), 0, 0, 1, 5),
            IF(A36&gt;200, OFFSET(INDEX(INDIRECT("'"&amp;$E$8&amp;"'!D:D"), MATCH(A36, INDIRECT("'"&amp;$E$8&amp;"'!B:B"),0)), 0, 0, 1, 3),
                ""))),"")</f>
        <v/>
      </c>
      <c r="E36" s="19"/>
      <c r="H36" s="17" t="str" cm="1">
        <f t="array" aca="1" ref="H36" ca="1">IFERROR(IF(A36&lt;=20,"",IF(AND(A36&lt;200,A36&lt;&gt;33),OFFSET(INDEX(INDIRECT("'"&amp;$E$8&amp;"'!D:D"), MATCH(A36, INDIRECT("'"&amp;$E$8&amp;"'!B:B"),0)),0,5,1,14),OFFSET(INDEX(INDIRECT("'"&amp;$E$8&amp;"'!D:D"), MATCH(A36, INDIRECT("'"&amp;$E$8&amp;"'!B:B"),0)),0,4,1,14))),"")</f>
        <v/>
      </c>
      <c r="I36" s="18"/>
      <c r="J36" s="15"/>
      <c r="K36" s="16"/>
      <c r="L36" s="15"/>
      <c r="M36" s="16"/>
      <c r="N36" s="15"/>
      <c r="O36" s="16"/>
      <c r="P36" s="15"/>
      <c r="Q36" s="16"/>
      <c r="R36" s="15"/>
      <c r="S36" s="16"/>
      <c r="T36" s="15"/>
      <c r="U36" s="16"/>
    </row>
    <row r="37" spans="1:21" ht="15" customHeight="1" x14ac:dyDescent="0.25">
      <c r="A37" s="189" t="str">
        <f ca="1">IFERROR(VLOOKUP('Lists (hide)'!G18,INDIRECT("'"&amp;$E$8&amp;"'!A:B"),2,0),"")</f>
        <v/>
      </c>
      <c r="C37" s="96" t="str" cm="1">
        <f t="array" aca="1" ref="C37" ca="1">IFERROR(
    IF(A37&lt;100,OFFSET(INDEX(INDIRECT("'"&amp;$E$8&amp;"'!D:D"), MATCH(A37, INDIRECT("'"&amp;$E$8&amp;"'!B:B"),0)), 0, 0, 1, 1),
        IF(A37&lt;200,OFFSET(INDEX(INDIRECT("'"&amp;$E$8&amp;"'!D:D"), MATCH(A37, INDIRECT("'"&amp;$E$8&amp;"'!B:B"),0)), 0, 0, 1, 5),
            IF(A37&gt;200, OFFSET(INDEX(INDIRECT("'"&amp;$E$8&amp;"'!D:D"), MATCH(A37, INDIRECT("'"&amp;$E$8&amp;"'!B:B"),0)), 0, 0, 1, 3),
                ""))),"")</f>
        <v/>
      </c>
      <c r="E37" s="19"/>
      <c r="H37" s="17" t="str" cm="1">
        <f t="array" aca="1" ref="H37" ca="1">IFERROR(IF(A37&lt;=20,"",IF(AND(A37&lt;200,A37&lt;&gt;33),OFFSET(INDEX(INDIRECT("'"&amp;$E$8&amp;"'!D:D"), MATCH(A37, INDIRECT("'"&amp;$E$8&amp;"'!B:B"),0)),0,5,1,14),OFFSET(INDEX(INDIRECT("'"&amp;$E$8&amp;"'!D:D"), MATCH(A37, INDIRECT("'"&amp;$E$8&amp;"'!B:B"),0)),0,4,1,14))),"")</f>
        <v/>
      </c>
      <c r="I37" s="18"/>
      <c r="J37" s="15"/>
      <c r="K37" s="16"/>
      <c r="L37" s="15"/>
      <c r="M37" s="16"/>
      <c r="N37" s="15"/>
      <c r="O37" s="16"/>
      <c r="P37" s="15"/>
      <c r="Q37" s="16"/>
      <c r="R37" s="15"/>
      <c r="S37" s="16"/>
      <c r="T37" s="15"/>
      <c r="U37" s="16"/>
    </row>
    <row r="38" spans="1:21" ht="15" customHeight="1" x14ac:dyDescent="0.25">
      <c r="A38" s="189" t="str">
        <f ca="1">IFERROR(VLOOKUP('Lists (hide)'!G19,INDIRECT("'"&amp;$E$8&amp;"'!A:B"),2,0),"")</f>
        <v/>
      </c>
      <c r="C38" s="96" t="str" cm="1">
        <f t="array" aca="1" ref="C38" ca="1">IFERROR(
    IF(A38&lt;100,OFFSET(INDEX(INDIRECT("'"&amp;$E$8&amp;"'!D:D"), MATCH(A38, INDIRECT("'"&amp;$E$8&amp;"'!B:B"),0)), 0, 0, 1, 1),
        IF(A38&lt;200,OFFSET(INDEX(INDIRECT("'"&amp;$E$8&amp;"'!D:D"), MATCH(A38, INDIRECT("'"&amp;$E$8&amp;"'!B:B"),0)), 0, 0, 1, 5),
            IF(A38&gt;200, OFFSET(INDEX(INDIRECT("'"&amp;$E$8&amp;"'!D:D"), MATCH(A38, INDIRECT("'"&amp;$E$8&amp;"'!B:B"),0)), 0, 0, 1, 3),
                ""))),"")</f>
        <v/>
      </c>
      <c r="E38" s="19"/>
      <c r="H38" s="17" t="str" cm="1">
        <f t="array" aca="1" ref="H38" ca="1">IFERROR(IF(A38&lt;=20,"",IF(AND(A38&lt;200,A38&lt;&gt;33),OFFSET(INDEX(INDIRECT("'"&amp;$E$8&amp;"'!D:D"), MATCH(A38, INDIRECT("'"&amp;$E$8&amp;"'!B:B"),0)),0,5,1,14),OFFSET(INDEX(INDIRECT("'"&amp;$E$8&amp;"'!D:D"), MATCH(A38, INDIRECT("'"&amp;$E$8&amp;"'!B:B"),0)),0,4,1,14))),"")</f>
        <v/>
      </c>
      <c r="I38" s="18"/>
      <c r="J38" s="15"/>
      <c r="K38" s="16"/>
      <c r="L38" s="15"/>
      <c r="M38" s="16"/>
      <c r="N38" s="15"/>
      <c r="O38" s="16"/>
      <c r="P38" s="15"/>
      <c r="Q38" s="16"/>
      <c r="R38" s="15"/>
      <c r="S38" s="16"/>
      <c r="T38" s="15"/>
      <c r="U38" s="16"/>
    </row>
    <row r="39" spans="1:21" ht="15" customHeight="1" x14ac:dyDescent="0.25">
      <c r="A39" s="189" t="str">
        <f ca="1">IFERROR(VLOOKUP('Lists (hide)'!G20,INDIRECT("'"&amp;$E$8&amp;"'!A:B"),2,0),"")</f>
        <v/>
      </c>
      <c r="C39" s="96" t="str" cm="1">
        <f t="array" aca="1" ref="C39" ca="1">IFERROR(
    IF(A39&lt;100,OFFSET(INDEX(INDIRECT("'"&amp;$E$8&amp;"'!D:D"), MATCH(A39, INDIRECT("'"&amp;$E$8&amp;"'!B:B"),0)), 0, 0, 1, 1),
        IF(A39&lt;200,OFFSET(INDEX(INDIRECT("'"&amp;$E$8&amp;"'!D:D"), MATCH(A39, INDIRECT("'"&amp;$E$8&amp;"'!B:B"),0)), 0, 0, 1, 5),
            IF(A39&gt;200, OFFSET(INDEX(INDIRECT("'"&amp;$E$8&amp;"'!D:D"), MATCH(A39, INDIRECT("'"&amp;$E$8&amp;"'!B:B"),0)), 0, 0, 1, 3),
                ""))),"")</f>
        <v/>
      </c>
      <c r="E39" s="19"/>
      <c r="H39" s="17" t="str" cm="1">
        <f t="array" aca="1" ref="H39" ca="1">IFERROR(IF(A39&lt;=20,"",IF(AND(A39&lt;200,A39&lt;&gt;33),OFFSET(INDEX(INDIRECT("'"&amp;$E$8&amp;"'!D:D"), MATCH(A39, INDIRECT("'"&amp;$E$8&amp;"'!B:B"),0)),0,5,1,14),OFFSET(INDEX(INDIRECT("'"&amp;$E$8&amp;"'!D:D"), MATCH(A39, INDIRECT("'"&amp;$E$8&amp;"'!B:B"),0)),0,4,1,14))),"")</f>
        <v/>
      </c>
      <c r="I39" s="18"/>
      <c r="J39" s="15"/>
      <c r="K39" s="16"/>
      <c r="L39" s="15"/>
      <c r="M39" s="16"/>
      <c r="N39" s="15"/>
      <c r="O39" s="16"/>
      <c r="P39" s="15"/>
      <c r="Q39" s="16"/>
      <c r="R39" s="15"/>
      <c r="S39" s="16"/>
      <c r="T39" s="15"/>
      <c r="U39" s="16"/>
    </row>
    <row r="40" spans="1:21" ht="15" customHeight="1" x14ac:dyDescent="0.25">
      <c r="A40" s="189" t="str">
        <f ca="1">IFERROR(VLOOKUP('Lists (hide)'!G21,INDIRECT("'"&amp;$E$8&amp;"'!A:B"),2,0),"")</f>
        <v/>
      </c>
      <c r="C40" s="96" t="str" cm="1">
        <f t="array" aca="1" ref="C40" ca="1">IFERROR(
    IF(A40&lt;100,OFFSET(INDEX(INDIRECT("'"&amp;$E$8&amp;"'!D:D"), MATCH(A40, INDIRECT("'"&amp;$E$8&amp;"'!B:B"),0)), 0, 0, 1, 1),
        IF(A40&lt;200,OFFSET(INDEX(INDIRECT("'"&amp;$E$8&amp;"'!D:D"), MATCH(A40, INDIRECT("'"&amp;$E$8&amp;"'!B:B"),0)), 0, 0, 1, 5),
            IF(A40&gt;200, OFFSET(INDEX(INDIRECT("'"&amp;$E$8&amp;"'!D:D"), MATCH(A40, INDIRECT("'"&amp;$E$8&amp;"'!B:B"),0)), 0, 0, 1, 3),
                ""))),"")</f>
        <v/>
      </c>
      <c r="E40" s="19"/>
      <c r="H40" s="17" t="str" cm="1">
        <f t="array" aca="1" ref="H40" ca="1">IFERROR(IF(A40&lt;=20,"",IF(AND(A40&lt;200,A40&lt;&gt;33),OFFSET(INDEX(INDIRECT("'"&amp;$E$8&amp;"'!D:D"), MATCH(A40, INDIRECT("'"&amp;$E$8&amp;"'!B:B"),0)),0,5,1,14),OFFSET(INDEX(INDIRECT("'"&amp;$E$8&amp;"'!D:D"), MATCH(A40, INDIRECT("'"&amp;$E$8&amp;"'!B:B"),0)),0,4,1,14))),"")</f>
        <v/>
      </c>
      <c r="I40" s="18"/>
      <c r="J40" s="15"/>
      <c r="K40" s="16"/>
      <c r="L40" s="15"/>
      <c r="M40" s="16"/>
      <c r="N40" s="15"/>
      <c r="O40" s="16"/>
      <c r="P40" s="15"/>
      <c r="Q40" s="16"/>
      <c r="R40" s="15"/>
      <c r="S40" s="16"/>
      <c r="T40" s="15"/>
      <c r="U40" s="16"/>
    </row>
    <row r="41" spans="1:21" ht="15" customHeight="1" x14ac:dyDescent="0.25">
      <c r="A41" s="189" t="str">
        <f ca="1">IFERROR(VLOOKUP('Lists (hide)'!G22,INDIRECT("'"&amp;$E$8&amp;"'!A:B"),2,0),"")</f>
        <v/>
      </c>
      <c r="C41" s="96" t="str" cm="1">
        <f t="array" aca="1" ref="C41" ca="1">IFERROR(
    IF(A41&lt;100,OFFSET(INDEX(INDIRECT("'"&amp;$E$8&amp;"'!D:D"), MATCH(A41, INDIRECT("'"&amp;$E$8&amp;"'!B:B"),0)), 0, 0, 1, 1),
        IF(A41&lt;200,OFFSET(INDEX(INDIRECT("'"&amp;$E$8&amp;"'!D:D"), MATCH(A41, INDIRECT("'"&amp;$E$8&amp;"'!B:B"),0)), 0, 0, 1, 5),
            IF(A41&gt;200, OFFSET(INDEX(INDIRECT("'"&amp;$E$8&amp;"'!D:D"), MATCH(A41, INDIRECT("'"&amp;$E$8&amp;"'!B:B"),0)), 0, 0, 1, 3),
                ""))),"")</f>
        <v/>
      </c>
      <c r="E41" s="19"/>
      <c r="H41" s="17" t="str" cm="1">
        <f t="array" aca="1" ref="H41" ca="1">IFERROR(IF(A41&lt;=20,"",IF(AND(A41&lt;200,A41&lt;&gt;33),OFFSET(INDEX(INDIRECT("'"&amp;$E$8&amp;"'!D:D"), MATCH(A41, INDIRECT("'"&amp;$E$8&amp;"'!B:B"),0)),0,5,1,14),OFFSET(INDEX(INDIRECT("'"&amp;$E$8&amp;"'!D:D"), MATCH(A41, INDIRECT("'"&amp;$E$8&amp;"'!B:B"),0)),0,4,1,14))),"")</f>
        <v/>
      </c>
      <c r="I41" s="18"/>
      <c r="J41" s="15"/>
      <c r="K41" s="16"/>
      <c r="L41" s="15"/>
      <c r="M41" s="16"/>
      <c r="N41" s="15"/>
      <c r="O41" s="16"/>
      <c r="P41" s="15"/>
      <c r="Q41" s="16"/>
      <c r="R41" s="15"/>
      <c r="S41" s="16"/>
      <c r="T41" s="15"/>
      <c r="U41" s="16"/>
    </row>
    <row r="42" spans="1:21" ht="15" customHeight="1" x14ac:dyDescent="0.25">
      <c r="A42" s="189" t="str">
        <f ca="1">IFERROR(VLOOKUP('Lists (hide)'!G23,INDIRECT("'"&amp;$E$8&amp;"'!A:B"),2,0),"")</f>
        <v/>
      </c>
      <c r="C42" s="96" t="str" cm="1">
        <f t="array" aca="1" ref="C42" ca="1">IFERROR(
    IF(A42&lt;100,OFFSET(INDEX(INDIRECT("'"&amp;$E$8&amp;"'!D:D"), MATCH(A42, INDIRECT("'"&amp;$E$8&amp;"'!B:B"),0)), 0, 0, 1, 1),
        IF(A42&lt;200,OFFSET(INDEX(INDIRECT("'"&amp;$E$8&amp;"'!D:D"), MATCH(A42, INDIRECT("'"&amp;$E$8&amp;"'!B:B"),0)), 0, 0, 1, 5),
            IF(A42&gt;200, OFFSET(INDEX(INDIRECT("'"&amp;$E$8&amp;"'!D:D"), MATCH(A42, INDIRECT("'"&amp;$E$8&amp;"'!B:B"),0)), 0, 0, 1, 3),
                ""))),"")</f>
        <v/>
      </c>
      <c r="E42" s="19"/>
      <c r="H42" s="17" t="str" cm="1">
        <f t="array" aca="1" ref="H42" ca="1">IFERROR(IF(A42&lt;=20,"",IF(AND(A42&lt;200,A42&lt;&gt;33),OFFSET(INDEX(INDIRECT("'"&amp;$E$8&amp;"'!D:D"), MATCH(A42, INDIRECT("'"&amp;$E$8&amp;"'!B:B"),0)),0,5,1,14),OFFSET(INDEX(INDIRECT("'"&amp;$E$8&amp;"'!D:D"), MATCH(A42, INDIRECT("'"&amp;$E$8&amp;"'!B:B"),0)),0,4,1,14))),"")</f>
        <v/>
      </c>
      <c r="I42" s="18"/>
      <c r="J42" s="15"/>
      <c r="K42" s="16"/>
      <c r="L42" s="15"/>
      <c r="M42" s="16"/>
      <c r="N42" s="15"/>
      <c r="O42" s="16"/>
      <c r="P42" s="15"/>
      <c r="Q42" s="16"/>
      <c r="R42" s="15"/>
      <c r="S42" s="16"/>
      <c r="T42" s="15"/>
      <c r="U42" s="16"/>
    </row>
    <row r="43" spans="1:21" ht="15" customHeight="1" x14ac:dyDescent="0.25">
      <c r="A43" s="189" t="str">
        <f ca="1">IFERROR(VLOOKUP('Lists (hide)'!G24,INDIRECT("'"&amp;$E$8&amp;"'!A:B"),2,0),"")</f>
        <v/>
      </c>
      <c r="C43" s="96" t="str" cm="1">
        <f t="array" aca="1" ref="C43" ca="1">IFERROR(
    IF(A43&lt;100,OFFSET(INDEX(INDIRECT("'"&amp;$E$8&amp;"'!D:D"), MATCH(A43, INDIRECT("'"&amp;$E$8&amp;"'!B:B"),0)), 0, 0, 1, 1),
        IF(A43&lt;200,OFFSET(INDEX(INDIRECT("'"&amp;$E$8&amp;"'!D:D"), MATCH(A43, INDIRECT("'"&amp;$E$8&amp;"'!B:B"),0)), 0, 0, 1, 5),
            IF(A43&gt;200, OFFSET(INDEX(INDIRECT("'"&amp;$E$8&amp;"'!D:D"), MATCH(A43, INDIRECT("'"&amp;$E$8&amp;"'!B:B"),0)), 0, 0, 1, 3),
                ""))),"")</f>
        <v/>
      </c>
      <c r="E43" s="19"/>
      <c r="H43" s="17" t="str" cm="1">
        <f t="array" aca="1" ref="H43" ca="1">IFERROR(IF(A43&lt;=20,"",IF(AND(A43&lt;200,A43&lt;&gt;33),OFFSET(INDEX(INDIRECT("'"&amp;$E$8&amp;"'!D:D"), MATCH(A43, INDIRECT("'"&amp;$E$8&amp;"'!B:B"),0)),0,5,1,14),OFFSET(INDEX(INDIRECT("'"&amp;$E$8&amp;"'!D:D"), MATCH(A43, INDIRECT("'"&amp;$E$8&amp;"'!B:B"),0)),0,4,1,14))),"")</f>
        <v/>
      </c>
      <c r="I43" s="18"/>
      <c r="J43" s="15"/>
      <c r="K43" s="16"/>
      <c r="L43" s="15"/>
      <c r="M43" s="16"/>
      <c r="N43" s="15"/>
      <c r="O43" s="16"/>
      <c r="P43" s="15"/>
      <c r="Q43" s="16"/>
      <c r="R43" s="15"/>
      <c r="S43" s="16"/>
      <c r="T43" s="15"/>
      <c r="U43" s="16"/>
    </row>
    <row r="44" spans="1:21" ht="15" customHeight="1" x14ac:dyDescent="0.25">
      <c r="A44" s="189" t="str">
        <f ca="1">IFERROR(VLOOKUP('Lists (hide)'!G25,INDIRECT("'"&amp;$E$8&amp;"'!A:B"),2,0),"")</f>
        <v/>
      </c>
      <c r="C44" s="96" t="str" cm="1">
        <f t="array" aca="1" ref="C44" ca="1">IFERROR(
    IF(A44&lt;100,OFFSET(INDEX(INDIRECT("'"&amp;$E$8&amp;"'!D:D"), MATCH(A44, INDIRECT("'"&amp;$E$8&amp;"'!B:B"),0)), 0, 0, 1, 1),
        IF(A44&lt;200,OFFSET(INDEX(INDIRECT("'"&amp;$E$8&amp;"'!D:D"), MATCH(A44, INDIRECT("'"&amp;$E$8&amp;"'!B:B"),0)), 0, 0, 1, 5),
            IF(A44&gt;200, OFFSET(INDEX(INDIRECT("'"&amp;$E$8&amp;"'!D:D"), MATCH(A44, INDIRECT("'"&amp;$E$8&amp;"'!B:B"),0)), 0, 0, 1, 3),
                ""))),"")</f>
        <v/>
      </c>
      <c r="E44" s="19"/>
      <c r="H44" s="17" t="str" cm="1">
        <f t="array" aca="1" ref="H44" ca="1">IFERROR(IF(A44&lt;=20,"",IF(AND(A44&lt;200,A44&lt;&gt;33),OFFSET(INDEX(INDIRECT("'"&amp;$E$8&amp;"'!D:D"), MATCH(A44, INDIRECT("'"&amp;$E$8&amp;"'!B:B"),0)),0,5,1,14),OFFSET(INDEX(INDIRECT("'"&amp;$E$8&amp;"'!D:D"), MATCH(A44, INDIRECT("'"&amp;$E$8&amp;"'!B:B"),0)),0,4,1,14))),"")</f>
        <v/>
      </c>
      <c r="I44" s="18"/>
      <c r="J44" s="15"/>
      <c r="K44" s="16"/>
      <c r="L44" s="15"/>
      <c r="M44" s="16"/>
      <c r="N44" s="15"/>
      <c r="O44" s="16"/>
      <c r="P44" s="15"/>
      <c r="Q44" s="16"/>
      <c r="R44" s="15"/>
      <c r="S44" s="16"/>
      <c r="T44" s="15"/>
      <c r="U44" s="16"/>
    </row>
    <row r="45" spans="1:21" ht="15" customHeight="1" x14ac:dyDescent="0.25">
      <c r="A45" s="189" t="str">
        <f ca="1">IFERROR(VLOOKUP('Lists (hide)'!G26,INDIRECT("'"&amp;$E$8&amp;"'!A:B"),2,0),"")</f>
        <v/>
      </c>
      <c r="C45" s="96" t="str" cm="1">
        <f t="array" aca="1" ref="C45" ca="1">IFERROR(
    IF(A45&lt;100,OFFSET(INDEX(INDIRECT("'"&amp;$E$8&amp;"'!D:D"), MATCH(A45, INDIRECT("'"&amp;$E$8&amp;"'!B:B"),0)), 0, 0, 1, 1),
        IF(A45&lt;200,OFFSET(INDEX(INDIRECT("'"&amp;$E$8&amp;"'!D:D"), MATCH(A45, INDIRECT("'"&amp;$E$8&amp;"'!B:B"),0)), 0, 0, 1, 5),
            IF(A45&gt;200, OFFSET(INDEX(INDIRECT("'"&amp;$E$8&amp;"'!D:D"), MATCH(A45, INDIRECT("'"&amp;$E$8&amp;"'!B:B"),0)), 0, 0, 1, 3),
                ""))),"")</f>
        <v/>
      </c>
      <c r="E45" s="19"/>
      <c r="H45" s="17" t="str" cm="1">
        <f t="array" aca="1" ref="H45" ca="1">IFERROR(IF(A45&lt;=20,"",IF(AND(A45&lt;200,A45&lt;&gt;33),OFFSET(INDEX(INDIRECT("'"&amp;$E$8&amp;"'!D:D"), MATCH(A45, INDIRECT("'"&amp;$E$8&amp;"'!B:B"),0)),0,5,1,14),OFFSET(INDEX(INDIRECT("'"&amp;$E$8&amp;"'!D:D"), MATCH(A45, INDIRECT("'"&amp;$E$8&amp;"'!B:B"),0)),0,4,1,14))),"")</f>
        <v/>
      </c>
      <c r="I45" s="18"/>
      <c r="J45" s="15"/>
      <c r="K45" s="16"/>
      <c r="L45" s="15"/>
      <c r="M45" s="16"/>
      <c r="N45" s="15"/>
      <c r="O45" s="16"/>
      <c r="P45" s="15"/>
      <c r="Q45" s="16"/>
      <c r="R45" s="15"/>
      <c r="S45" s="16"/>
      <c r="T45" s="15"/>
      <c r="U45" s="16"/>
    </row>
    <row r="46" spans="1:21" ht="15" customHeight="1" x14ac:dyDescent="0.25">
      <c r="A46" s="189" t="str">
        <f ca="1">IFERROR(VLOOKUP('Lists (hide)'!G27,INDIRECT("'"&amp;$E$8&amp;"'!A:B"),2,0),"")</f>
        <v/>
      </c>
      <c r="C46" s="96" t="str" cm="1">
        <f t="array" aca="1" ref="C46" ca="1">IFERROR(
    IF(A46&lt;100,OFFSET(INDEX(INDIRECT("'"&amp;$E$8&amp;"'!D:D"), MATCH(A46, INDIRECT("'"&amp;$E$8&amp;"'!B:B"),0)), 0, 0, 1, 1),
        IF(A46&lt;200,OFFSET(INDEX(INDIRECT("'"&amp;$E$8&amp;"'!D:D"), MATCH(A46, INDIRECT("'"&amp;$E$8&amp;"'!B:B"),0)), 0, 0, 1, 5),
            IF(A46&gt;200, OFFSET(INDEX(INDIRECT("'"&amp;$E$8&amp;"'!D:D"), MATCH(A46, INDIRECT("'"&amp;$E$8&amp;"'!B:B"),0)), 0, 0, 1, 3),
                ""))),"")</f>
        <v/>
      </c>
      <c r="E46" s="19"/>
      <c r="H46" s="17" t="str" cm="1">
        <f t="array" aca="1" ref="H46" ca="1">IFERROR(IF(A46&lt;=20,"",IF(AND(A46&lt;200,A46&lt;&gt;33),OFFSET(INDEX(INDIRECT("'"&amp;$E$8&amp;"'!D:D"), MATCH(A46, INDIRECT("'"&amp;$E$8&amp;"'!B:B"),0)),0,5,1,14),OFFSET(INDEX(INDIRECT("'"&amp;$E$8&amp;"'!D:D"), MATCH(A46, INDIRECT("'"&amp;$E$8&amp;"'!B:B"),0)),0,4,1,14))),"")</f>
        <v/>
      </c>
      <c r="I46" s="18"/>
      <c r="J46" s="15"/>
      <c r="K46" s="16"/>
      <c r="L46" s="15"/>
      <c r="M46" s="16"/>
      <c r="N46" s="15"/>
      <c r="O46" s="16"/>
      <c r="P46" s="15"/>
      <c r="Q46" s="16"/>
      <c r="R46" s="15"/>
      <c r="S46" s="16"/>
      <c r="T46" s="15"/>
      <c r="U46" s="16"/>
    </row>
    <row r="47" spans="1:21" ht="15" customHeight="1" x14ac:dyDescent="0.25">
      <c r="A47" s="189" t="str">
        <f ca="1">IFERROR(VLOOKUP('Lists (hide)'!G28,INDIRECT("'"&amp;$E$8&amp;"'!A:B"),2,0),"")</f>
        <v/>
      </c>
      <c r="C47" s="96" t="str" cm="1">
        <f t="array" aca="1" ref="C47" ca="1">IFERROR(
    IF(A47&lt;100,OFFSET(INDEX(INDIRECT("'"&amp;$E$8&amp;"'!D:D"), MATCH(A47, INDIRECT("'"&amp;$E$8&amp;"'!B:B"),0)), 0, 0, 1, 1),
        IF(A47&lt;200,OFFSET(INDEX(INDIRECT("'"&amp;$E$8&amp;"'!D:D"), MATCH(A47, INDIRECT("'"&amp;$E$8&amp;"'!B:B"),0)), 0, 0, 1, 5),
            IF(A47&gt;200, OFFSET(INDEX(INDIRECT("'"&amp;$E$8&amp;"'!D:D"), MATCH(A47, INDIRECT("'"&amp;$E$8&amp;"'!B:B"),0)), 0, 0, 1, 3),
                ""))),"")</f>
        <v/>
      </c>
      <c r="E47" s="19"/>
      <c r="H47" s="17" t="str" cm="1">
        <f t="array" aca="1" ref="H47" ca="1">IFERROR(IF(A47&lt;=20,"",IF(AND(A47&lt;200,A47&lt;&gt;33),OFFSET(INDEX(INDIRECT("'"&amp;$E$8&amp;"'!D:D"), MATCH(A47, INDIRECT("'"&amp;$E$8&amp;"'!B:B"),0)),0,5,1,14),OFFSET(INDEX(INDIRECT("'"&amp;$E$8&amp;"'!D:D"), MATCH(A47, INDIRECT("'"&amp;$E$8&amp;"'!B:B"),0)),0,4,1,14))),"")</f>
        <v/>
      </c>
      <c r="I47" s="18"/>
      <c r="J47" s="15"/>
      <c r="K47" s="16"/>
      <c r="L47" s="15"/>
      <c r="M47" s="16"/>
      <c r="N47" s="15"/>
      <c r="O47" s="16"/>
      <c r="P47" s="15"/>
      <c r="Q47" s="16"/>
      <c r="R47" s="15"/>
      <c r="S47" s="16"/>
      <c r="T47" s="15"/>
      <c r="U47" s="16"/>
    </row>
    <row r="48" spans="1:21" ht="15" customHeight="1" x14ac:dyDescent="0.25">
      <c r="A48" s="189" t="str">
        <f ca="1">IFERROR(VLOOKUP('Lists (hide)'!G29,INDIRECT("'"&amp;$E$8&amp;"'!A:B"),2,0),"")</f>
        <v/>
      </c>
      <c r="C48" s="96" t="str" cm="1">
        <f t="array" aca="1" ref="C48" ca="1">IFERROR(
    IF(A48&lt;100,OFFSET(INDEX(INDIRECT("'"&amp;$E$8&amp;"'!D:D"), MATCH(A48, INDIRECT("'"&amp;$E$8&amp;"'!B:B"),0)), 0, 0, 1, 1),
        IF(A48&lt;200,OFFSET(INDEX(INDIRECT("'"&amp;$E$8&amp;"'!D:D"), MATCH(A48, INDIRECT("'"&amp;$E$8&amp;"'!B:B"),0)), 0, 0, 1, 5),
            IF(A48&gt;200, OFFSET(INDEX(INDIRECT("'"&amp;$E$8&amp;"'!D:D"), MATCH(A48, INDIRECT("'"&amp;$E$8&amp;"'!B:B"),0)), 0, 0, 1, 3),
                ""))),"")</f>
        <v/>
      </c>
      <c r="E48" s="19"/>
      <c r="H48" s="17" t="str" cm="1">
        <f t="array" aca="1" ref="H48" ca="1">IFERROR(IF(A48&lt;=20,"",IF(AND(A48&lt;200,A48&lt;&gt;33),OFFSET(INDEX(INDIRECT("'"&amp;$E$8&amp;"'!D:D"), MATCH(A48, INDIRECT("'"&amp;$E$8&amp;"'!B:B"),0)),0,5,1,14),OFFSET(INDEX(INDIRECT("'"&amp;$E$8&amp;"'!D:D"), MATCH(A48, INDIRECT("'"&amp;$E$8&amp;"'!B:B"),0)),0,4,1,14))),"")</f>
        <v/>
      </c>
      <c r="I48" s="18"/>
      <c r="J48" s="15"/>
      <c r="K48" s="16"/>
      <c r="L48" s="15"/>
      <c r="M48" s="16"/>
      <c r="N48" s="15"/>
      <c r="O48" s="16"/>
      <c r="P48" s="15"/>
      <c r="Q48" s="16"/>
      <c r="R48" s="15"/>
      <c r="S48" s="16"/>
      <c r="T48" s="15"/>
      <c r="U48" s="16"/>
    </row>
    <row r="49" spans="1:21" ht="15" customHeight="1" x14ac:dyDescent="0.25">
      <c r="A49" s="189" t="str">
        <f ca="1">IFERROR(VLOOKUP('Lists (hide)'!G30,INDIRECT("'"&amp;$E$8&amp;"'!A:B"),2,0),"")</f>
        <v/>
      </c>
      <c r="C49" s="96" t="str" cm="1">
        <f t="array" aca="1" ref="C49" ca="1">IFERROR(
    IF(A49&lt;100,OFFSET(INDEX(INDIRECT("'"&amp;$E$8&amp;"'!D:D"), MATCH(A49, INDIRECT("'"&amp;$E$8&amp;"'!B:B"),0)), 0, 0, 1, 1),
        IF(A49&lt;200,OFFSET(INDEX(INDIRECT("'"&amp;$E$8&amp;"'!D:D"), MATCH(A49, INDIRECT("'"&amp;$E$8&amp;"'!B:B"),0)), 0, 0, 1, 5),
            IF(A49&gt;200, OFFSET(INDEX(INDIRECT("'"&amp;$E$8&amp;"'!D:D"), MATCH(A49, INDIRECT("'"&amp;$E$8&amp;"'!B:B"),0)), 0, 0, 1, 3),
                ""))),"")</f>
        <v/>
      </c>
      <c r="E49" s="19"/>
      <c r="H49" s="17" t="str" cm="1">
        <f t="array" aca="1" ref="H49" ca="1">IFERROR(IF(A49&lt;=20,"",IF(AND(A49&lt;200,A49&lt;&gt;33),OFFSET(INDEX(INDIRECT("'"&amp;$E$8&amp;"'!D:D"), MATCH(A49, INDIRECT("'"&amp;$E$8&amp;"'!B:B"),0)),0,5,1,14),OFFSET(INDEX(INDIRECT("'"&amp;$E$8&amp;"'!D:D"), MATCH(A49, INDIRECT("'"&amp;$E$8&amp;"'!B:B"),0)),0,4,1,14))),"")</f>
        <v/>
      </c>
      <c r="I49" s="18"/>
      <c r="J49" s="15"/>
      <c r="K49" s="16"/>
      <c r="L49" s="15"/>
      <c r="M49" s="16"/>
      <c r="N49" s="15"/>
      <c r="O49" s="16"/>
      <c r="P49" s="15"/>
      <c r="Q49" s="16"/>
      <c r="R49" s="15"/>
      <c r="S49" s="16"/>
      <c r="T49" s="15"/>
      <c r="U49" s="16"/>
    </row>
    <row r="50" spans="1:21" ht="15" customHeight="1" x14ac:dyDescent="0.25">
      <c r="A50" s="189" t="str">
        <f ca="1">IFERROR(VLOOKUP('Lists (hide)'!G31,INDIRECT("'"&amp;$E$8&amp;"'!A:B"),2,0),"")</f>
        <v/>
      </c>
      <c r="C50" s="96" t="str" cm="1">
        <f t="array" aca="1" ref="C50" ca="1">IFERROR(
    IF(A50&lt;100,OFFSET(INDEX(INDIRECT("'"&amp;$E$8&amp;"'!D:D"), MATCH(A50, INDIRECT("'"&amp;$E$8&amp;"'!B:B"),0)), 0, 0, 1, 1),
        IF(A50&lt;200,OFFSET(INDEX(INDIRECT("'"&amp;$E$8&amp;"'!D:D"), MATCH(A50, INDIRECT("'"&amp;$E$8&amp;"'!B:B"),0)), 0, 0, 1, 5),
            IF(A50&gt;200, OFFSET(INDEX(INDIRECT("'"&amp;$E$8&amp;"'!D:D"), MATCH(A50, INDIRECT("'"&amp;$E$8&amp;"'!B:B"),0)), 0, 0, 1, 3),
                ""))),"")</f>
        <v/>
      </c>
      <c r="E50" s="19"/>
      <c r="H50" s="17" t="str" cm="1">
        <f t="array" aca="1" ref="H50" ca="1">IFERROR(IF(A50&lt;=20,"",IF(AND(A50&lt;200,A50&lt;&gt;33),OFFSET(INDEX(INDIRECT("'"&amp;$E$8&amp;"'!D:D"), MATCH(A50, INDIRECT("'"&amp;$E$8&amp;"'!B:B"),0)),0,5,1,14),OFFSET(INDEX(INDIRECT("'"&amp;$E$8&amp;"'!D:D"), MATCH(A50, INDIRECT("'"&amp;$E$8&amp;"'!B:B"),0)),0,4,1,14))),"")</f>
        <v/>
      </c>
      <c r="I50" s="18"/>
      <c r="J50" s="15"/>
      <c r="K50" s="16"/>
      <c r="L50" s="15"/>
      <c r="M50" s="16"/>
      <c r="N50" s="15"/>
      <c r="O50" s="16"/>
      <c r="P50" s="15"/>
      <c r="Q50" s="16"/>
      <c r="R50" s="15"/>
      <c r="S50" s="16"/>
      <c r="T50" s="15"/>
      <c r="U50" s="16"/>
    </row>
    <row r="51" spans="1:21" ht="15" customHeight="1" x14ac:dyDescent="0.25">
      <c r="A51" s="189" t="str">
        <f ca="1">IFERROR(VLOOKUP('Lists (hide)'!G32,INDIRECT("'"&amp;$E$8&amp;"'!A:B"),2,0),"")</f>
        <v/>
      </c>
      <c r="C51" s="96" t="str" cm="1">
        <f t="array" aca="1" ref="C51" ca="1">IFERROR(
    IF(A51&lt;100,OFFSET(INDEX(INDIRECT("'"&amp;$E$8&amp;"'!D:D"), MATCH(A51, INDIRECT("'"&amp;$E$8&amp;"'!B:B"),0)), 0, 0, 1, 1),
        IF(A51&lt;200,OFFSET(INDEX(INDIRECT("'"&amp;$E$8&amp;"'!D:D"), MATCH(A51, INDIRECT("'"&amp;$E$8&amp;"'!B:B"),0)), 0, 0, 1, 5),
            IF(A51&gt;200, OFFSET(INDEX(INDIRECT("'"&amp;$E$8&amp;"'!D:D"), MATCH(A51, INDIRECT("'"&amp;$E$8&amp;"'!B:B"),0)), 0, 0, 1, 3),
                ""))),"")</f>
        <v/>
      </c>
      <c r="E51" s="19"/>
      <c r="H51" s="17" t="str" cm="1">
        <f t="array" aca="1" ref="H51" ca="1">IFERROR(IF(A51&lt;=20,"",IF(AND(A51&lt;200,A51&lt;&gt;33),OFFSET(INDEX(INDIRECT("'"&amp;$E$8&amp;"'!D:D"), MATCH(A51, INDIRECT("'"&amp;$E$8&amp;"'!B:B"),0)),0,5,1,14),OFFSET(INDEX(INDIRECT("'"&amp;$E$8&amp;"'!D:D"), MATCH(A51, INDIRECT("'"&amp;$E$8&amp;"'!B:B"),0)),0,4,1,14))),"")</f>
        <v/>
      </c>
      <c r="I51" s="18"/>
      <c r="J51" s="15"/>
      <c r="K51" s="16"/>
      <c r="L51" s="15"/>
      <c r="M51" s="16"/>
      <c r="N51" s="15"/>
      <c r="O51" s="16"/>
      <c r="P51" s="15"/>
      <c r="Q51" s="16"/>
      <c r="R51" s="15"/>
      <c r="S51" s="16"/>
      <c r="T51" s="15"/>
      <c r="U51" s="16"/>
    </row>
    <row r="52" spans="1:21" ht="15" customHeight="1" x14ac:dyDescent="0.25">
      <c r="A52" s="189" t="str">
        <f ca="1">IFERROR(VLOOKUP('Lists (hide)'!G33,INDIRECT("'"&amp;$E$8&amp;"'!A:B"),2,0),"")</f>
        <v/>
      </c>
      <c r="C52" s="96" t="str" cm="1">
        <f t="array" aca="1" ref="C52" ca="1">IFERROR(
    IF(A52&lt;100,OFFSET(INDEX(INDIRECT("'"&amp;$E$8&amp;"'!D:D"), MATCH(A52, INDIRECT("'"&amp;$E$8&amp;"'!B:B"),0)), 0, 0, 1, 1),
        IF(A52&lt;200,OFFSET(INDEX(INDIRECT("'"&amp;$E$8&amp;"'!D:D"), MATCH(A52, INDIRECT("'"&amp;$E$8&amp;"'!B:B"),0)), 0, 0, 1, 5),
            IF(A52&gt;200, OFFSET(INDEX(INDIRECT("'"&amp;$E$8&amp;"'!D:D"), MATCH(A52, INDIRECT("'"&amp;$E$8&amp;"'!B:B"),0)), 0, 0, 1, 3),
                ""))),"")</f>
        <v/>
      </c>
      <c r="E52" s="19"/>
      <c r="H52" s="17" t="str" cm="1">
        <f t="array" aca="1" ref="H52" ca="1">IFERROR(IF(A52&lt;=20,"",IF(AND(A52&lt;200,A52&lt;&gt;33),OFFSET(INDEX(INDIRECT("'"&amp;$E$8&amp;"'!D:D"), MATCH(A52, INDIRECT("'"&amp;$E$8&amp;"'!B:B"),0)),0,5,1,14),OFFSET(INDEX(INDIRECT("'"&amp;$E$8&amp;"'!D:D"), MATCH(A52, INDIRECT("'"&amp;$E$8&amp;"'!B:B"),0)),0,4,1,14))),"")</f>
        <v/>
      </c>
      <c r="I52" s="18"/>
      <c r="J52" s="15"/>
      <c r="K52" s="16"/>
      <c r="L52" s="15"/>
      <c r="M52" s="16"/>
      <c r="N52" s="15"/>
      <c r="O52" s="16"/>
      <c r="P52" s="15"/>
      <c r="Q52" s="16"/>
      <c r="R52" s="15"/>
      <c r="S52" s="16"/>
      <c r="T52" s="15"/>
      <c r="U52" s="16"/>
    </row>
    <row r="53" spans="1:21" ht="15" customHeight="1" x14ac:dyDescent="0.25">
      <c r="A53" s="189" t="str">
        <f ca="1">IFERROR(VLOOKUP('Lists (hide)'!G34,INDIRECT("'"&amp;$E$8&amp;"'!A:B"),2,0),"")</f>
        <v/>
      </c>
      <c r="C53" s="96" t="str" cm="1">
        <f t="array" aca="1" ref="C53" ca="1">IFERROR(
    IF(A53&lt;100,OFFSET(INDEX(INDIRECT("'"&amp;$E$8&amp;"'!D:D"), MATCH(A53, INDIRECT("'"&amp;$E$8&amp;"'!B:B"),0)), 0, 0, 1, 1),
        IF(A53&lt;200,OFFSET(INDEX(INDIRECT("'"&amp;$E$8&amp;"'!D:D"), MATCH(A53, INDIRECT("'"&amp;$E$8&amp;"'!B:B"),0)), 0, 0, 1, 5),
            IF(A53&gt;200, OFFSET(INDEX(INDIRECT("'"&amp;$E$8&amp;"'!D:D"), MATCH(A53, INDIRECT("'"&amp;$E$8&amp;"'!B:B"),0)), 0, 0, 1, 3),
                ""))),"")</f>
        <v/>
      </c>
      <c r="E53" s="19"/>
      <c r="H53" s="17" t="str" cm="1">
        <f t="array" aca="1" ref="H53" ca="1">IFERROR(IF(A53&lt;=20,"",IF(AND(A53&lt;200,A53&lt;&gt;33),OFFSET(INDEX(INDIRECT("'"&amp;$E$8&amp;"'!D:D"), MATCH(A53, INDIRECT("'"&amp;$E$8&amp;"'!B:B"),0)),0,5,1,14),OFFSET(INDEX(INDIRECT("'"&amp;$E$8&amp;"'!D:D"), MATCH(A53, INDIRECT("'"&amp;$E$8&amp;"'!B:B"),0)),0,4,1,14))),"")</f>
        <v/>
      </c>
      <c r="I53" s="18"/>
      <c r="J53" s="15"/>
      <c r="K53" s="16"/>
      <c r="L53" s="15"/>
      <c r="M53" s="16"/>
      <c r="N53" s="15"/>
      <c r="O53" s="16"/>
      <c r="P53" s="15"/>
      <c r="Q53" s="16"/>
      <c r="R53" s="15"/>
      <c r="S53" s="16"/>
      <c r="T53" s="15"/>
      <c r="U53" s="16"/>
    </row>
    <row r="54" spans="1:21" ht="15" customHeight="1" x14ac:dyDescent="0.25">
      <c r="A54" s="189" t="str">
        <f ca="1">IFERROR(VLOOKUP('Lists (hide)'!G35,INDIRECT("'"&amp;$E$8&amp;"'!A:B"),2,0),"")</f>
        <v/>
      </c>
      <c r="C54" s="96" t="str" cm="1">
        <f t="array" aca="1" ref="C54" ca="1">IFERROR(
    IF(A54&lt;100,OFFSET(INDEX(INDIRECT("'"&amp;$E$8&amp;"'!D:D"), MATCH(A54, INDIRECT("'"&amp;$E$8&amp;"'!B:B"),0)), 0, 0, 1, 1),
        IF(A54&lt;200,OFFSET(INDEX(INDIRECT("'"&amp;$E$8&amp;"'!D:D"), MATCH(A54, INDIRECT("'"&amp;$E$8&amp;"'!B:B"),0)), 0, 0, 1, 5),
            IF(A54&gt;200, OFFSET(INDEX(INDIRECT("'"&amp;$E$8&amp;"'!D:D"), MATCH(A54, INDIRECT("'"&amp;$E$8&amp;"'!B:B"),0)), 0, 0, 1, 3),
                ""))),"")</f>
        <v/>
      </c>
      <c r="E54" s="19"/>
      <c r="H54" s="17" t="str" cm="1">
        <f t="array" aca="1" ref="H54" ca="1">IFERROR(IF(A54&lt;=20,"",IF(AND(A54&lt;200,A54&lt;&gt;33),OFFSET(INDEX(INDIRECT("'"&amp;$E$8&amp;"'!D:D"), MATCH(A54, INDIRECT("'"&amp;$E$8&amp;"'!B:B"),0)),0,5,1,14),OFFSET(INDEX(INDIRECT("'"&amp;$E$8&amp;"'!D:D"), MATCH(A54, INDIRECT("'"&amp;$E$8&amp;"'!B:B"),0)),0,4,1,14))),"")</f>
        <v/>
      </c>
      <c r="I54" s="18"/>
      <c r="J54" s="15"/>
      <c r="K54" s="16"/>
      <c r="L54" s="15"/>
      <c r="M54" s="16"/>
      <c r="N54" s="15"/>
      <c r="O54" s="16"/>
      <c r="P54" s="15"/>
      <c r="Q54" s="16"/>
      <c r="R54" s="15"/>
      <c r="S54" s="16"/>
      <c r="T54" s="15"/>
      <c r="U54" s="16"/>
    </row>
    <row r="55" spans="1:21" ht="15" customHeight="1" x14ac:dyDescent="0.25">
      <c r="A55" s="189" t="str">
        <f ca="1">IFERROR(VLOOKUP('Lists (hide)'!G36,INDIRECT("'"&amp;$E$8&amp;"'!A:B"),2,0),"")</f>
        <v/>
      </c>
      <c r="C55" s="96" t="str" cm="1">
        <f t="array" aca="1" ref="C55" ca="1">IFERROR(
    IF(A55&lt;100,OFFSET(INDEX(INDIRECT("'"&amp;$E$8&amp;"'!D:D"), MATCH(A55, INDIRECT("'"&amp;$E$8&amp;"'!B:B"),0)), 0, 0, 1, 1),
        IF(A55&lt;200,OFFSET(INDEX(INDIRECT("'"&amp;$E$8&amp;"'!D:D"), MATCH(A55, INDIRECT("'"&amp;$E$8&amp;"'!B:B"),0)), 0, 0, 1, 5),
            IF(A55&gt;200, OFFSET(INDEX(INDIRECT("'"&amp;$E$8&amp;"'!D:D"), MATCH(A55, INDIRECT("'"&amp;$E$8&amp;"'!B:B"),0)), 0, 0, 1, 3),
                ""))),"")</f>
        <v/>
      </c>
      <c r="E55" s="19"/>
      <c r="H55" s="17" t="str" cm="1">
        <f t="array" aca="1" ref="H55" ca="1">IFERROR(IF(A55&lt;=20,"",IF(AND(A55&lt;200,A55&lt;&gt;33),OFFSET(INDEX(INDIRECT("'"&amp;$E$8&amp;"'!D:D"), MATCH(A55, INDIRECT("'"&amp;$E$8&amp;"'!B:B"),0)),0,5,1,14),OFFSET(INDEX(INDIRECT("'"&amp;$E$8&amp;"'!D:D"), MATCH(A55, INDIRECT("'"&amp;$E$8&amp;"'!B:B"),0)),0,4,1,14))),"")</f>
        <v/>
      </c>
      <c r="I55" s="18"/>
      <c r="J55" s="15"/>
      <c r="K55" s="16"/>
      <c r="L55" s="15"/>
      <c r="M55" s="16"/>
      <c r="N55" s="15"/>
      <c r="O55" s="16"/>
      <c r="P55" s="15"/>
      <c r="Q55" s="16"/>
      <c r="R55" s="15"/>
      <c r="S55" s="16"/>
      <c r="T55" s="15"/>
      <c r="U55" s="16"/>
    </row>
    <row r="56" spans="1:21" ht="15" customHeight="1" x14ac:dyDescent="0.25">
      <c r="A56" s="189" t="str">
        <f ca="1">IFERROR(VLOOKUP('Lists (hide)'!G37,INDIRECT("'"&amp;$E$8&amp;"'!A:B"),2,0),"")</f>
        <v/>
      </c>
      <c r="C56" s="96" t="str" cm="1">
        <f t="array" aca="1" ref="C56" ca="1">IFERROR(
    IF(A56&lt;100,OFFSET(INDEX(INDIRECT("'"&amp;$E$8&amp;"'!D:D"), MATCH(A56, INDIRECT("'"&amp;$E$8&amp;"'!B:B"),0)), 0, 0, 1, 1),
        IF(A56&lt;200,OFFSET(INDEX(INDIRECT("'"&amp;$E$8&amp;"'!D:D"), MATCH(A56, INDIRECT("'"&amp;$E$8&amp;"'!B:B"),0)), 0, 0, 1, 5),
            IF(A56&gt;200, OFFSET(INDEX(INDIRECT("'"&amp;$E$8&amp;"'!D:D"), MATCH(A56, INDIRECT("'"&amp;$E$8&amp;"'!B:B"),0)), 0, 0, 1, 3),
                ""))),"")</f>
        <v/>
      </c>
      <c r="E56" s="19"/>
      <c r="H56" s="17" t="str" cm="1">
        <f t="array" aca="1" ref="H56" ca="1">IFERROR(IF(A56&lt;=20,"",IF(AND(A56&lt;200,A56&lt;&gt;33),OFFSET(INDEX(INDIRECT("'"&amp;$E$8&amp;"'!D:D"), MATCH(A56, INDIRECT("'"&amp;$E$8&amp;"'!B:B"),0)),0,5,1,14),OFFSET(INDEX(INDIRECT("'"&amp;$E$8&amp;"'!D:D"), MATCH(A56, INDIRECT("'"&amp;$E$8&amp;"'!B:B"),0)),0,4,1,14))),"")</f>
        <v/>
      </c>
      <c r="I56" s="18"/>
      <c r="J56" s="15"/>
      <c r="K56" s="16"/>
      <c r="L56" s="15"/>
      <c r="M56" s="16"/>
      <c r="N56" s="15"/>
      <c r="O56" s="16"/>
      <c r="P56" s="15"/>
      <c r="Q56" s="16"/>
      <c r="R56" s="15"/>
      <c r="S56" s="16"/>
      <c r="T56" s="15"/>
      <c r="U56" s="16"/>
    </row>
    <row r="57" spans="1:21" ht="15" customHeight="1" x14ac:dyDescent="0.25">
      <c r="A57" s="189" t="str">
        <f ca="1">IFERROR(VLOOKUP('Lists (hide)'!G38,INDIRECT("'"&amp;$E$8&amp;"'!A:B"),2,0),"")</f>
        <v/>
      </c>
      <c r="C57" s="96" t="str" cm="1">
        <f t="array" aca="1" ref="C57" ca="1">IFERROR(
    IF(A57&lt;100,OFFSET(INDEX(INDIRECT("'"&amp;$E$8&amp;"'!D:D"), MATCH(A57, INDIRECT("'"&amp;$E$8&amp;"'!B:B"),0)), 0, 0, 1, 1),
        IF(A57&lt;200,OFFSET(INDEX(INDIRECT("'"&amp;$E$8&amp;"'!D:D"), MATCH(A57, INDIRECT("'"&amp;$E$8&amp;"'!B:B"),0)), 0, 0, 1, 5),
            IF(A57&gt;200, OFFSET(INDEX(INDIRECT("'"&amp;$E$8&amp;"'!D:D"), MATCH(A57, INDIRECT("'"&amp;$E$8&amp;"'!B:B"),0)), 0, 0, 1, 3),
                ""))),"")</f>
        <v/>
      </c>
      <c r="E57" s="19"/>
      <c r="H57" s="17" t="str" cm="1">
        <f t="array" aca="1" ref="H57" ca="1">IFERROR(IF(A57&lt;=20,"",IF(AND(A57&lt;200,A57&lt;&gt;33),OFFSET(INDEX(INDIRECT("'"&amp;$E$8&amp;"'!D:D"), MATCH(A57, INDIRECT("'"&amp;$E$8&amp;"'!B:B"),0)),0,5,1,14),OFFSET(INDEX(INDIRECT("'"&amp;$E$8&amp;"'!D:D"), MATCH(A57, INDIRECT("'"&amp;$E$8&amp;"'!B:B"),0)),0,4,1,14))),"")</f>
        <v/>
      </c>
      <c r="I57" s="18"/>
      <c r="J57" s="15"/>
      <c r="K57" s="16"/>
      <c r="L57" s="15"/>
      <c r="M57" s="16"/>
      <c r="N57" s="15"/>
      <c r="O57" s="16"/>
      <c r="P57" s="15"/>
      <c r="Q57" s="16"/>
      <c r="R57" s="15"/>
      <c r="S57" s="16"/>
      <c r="T57" s="15"/>
      <c r="U57" s="16"/>
    </row>
    <row r="58" spans="1:21" ht="15" customHeight="1" x14ac:dyDescent="0.25">
      <c r="A58" s="189" t="str">
        <f ca="1">IFERROR(VLOOKUP('Lists (hide)'!G39,INDIRECT("'"&amp;$E$8&amp;"'!A:B"),2,0),"")</f>
        <v/>
      </c>
      <c r="C58" s="96" t="str" cm="1">
        <f t="array" aca="1" ref="C58" ca="1">IFERROR(
    IF(A58&lt;100,OFFSET(INDEX(INDIRECT("'"&amp;$E$8&amp;"'!D:D"), MATCH(A58, INDIRECT("'"&amp;$E$8&amp;"'!B:B"),0)), 0, 0, 1, 1),
        IF(A58&lt;200,OFFSET(INDEX(INDIRECT("'"&amp;$E$8&amp;"'!D:D"), MATCH(A58, INDIRECT("'"&amp;$E$8&amp;"'!B:B"),0)), 0, 0, 1, 5),
            IF(A58&gt;200, OFFSET(INDEX(INDIRECT("'"&amp;$E$8&amp;"'!D:D"), MATCH(A58, INDIRECT("'"&amp;$E$8&amp;"'!B:B"),0)), 0, 0, 1, 3),
                ""))),"")</f>
        <v/>
      </c>
      <c r="E58" s="19"/>
      <c r="H58" s="17" t="str" cm="1">
        <f t="array" aca="1" ref="H58" ca="1">IFERROR(IF(A58&lt;=20,"",IF(AND(A58&lt;200,A58&lt;&gt;33),OFFSET(INDEX(INDIRECT("'"&amp;$E$8&amp;"'!D:D"), MATCH(A58, INDIRECT("'"&amp;$E$8&amp;"'!B:B"),0)),0,5,1,14),OFFSET(INDEX(INDIRECT("'"&amp;$E$8&amp;"'!D:D"), MATCH(A58, INDIRECT("'"&amp;$E$8&amp;"'!B:B"),0)),0,4,1,14))),"")</f>
        <v/>
      </c>
      <c r="I58" s="18"/>
      <c r="J58" s="15"/>
      <c r="K58" s="16"/>
      <c r="L58" s="15"/>
      <c r="M58" s="16"/>
      <c r="N58" s="15"/>
      <c r="O58" s="16"/>
      <c r="P58" s="15"/>
      <c r="Q58" s="16"/>
      <c r="R58" s="15"/>
      <c r="S58" s="16"/>
      <c r="T58" s="15"/>
      <c r="U58" s="16"/>
    </row>
    <row r="59" spans="1:21" ht="15" customHeight="1" x14ac:dyDescent="0.25">
      <c r="A59" s="189" t="str">
        <f ca="1">IFERROR(VLOOKUP('Lists (hide)'!G40,INDIRECT("'"&amp;$E$8&amp;"'!A:B"),2,0),"")</f>
        <v/>
      </c>
      <c r="C59" s="96" t="str" cm="1">
        <f t="array" aca="1" ref="C59" ca="1">IFERROR(
    IF(A59&lt;100,OFFSET(INDEX(INDIRECT("'"&amp;$E$8&amp;"'!D:D"), MATCH(A59, INDIRECT("'"&amp;$E$8&amp;"'!B:B"),0)), 0, 0, 1, 1),
        IF(A59&lt;200,OFFSET(INDEX(INDIRECT("'"&amp;$E$8&amp;"'!D:D"), MATCH(A59, INDIRECT("'"&amp;$E$8&amp;"'!B:B"),0)), 0, 0, 1, 5),
            IF(A59&gt;200, OFFSET(INDEX(INDIRECT("'"&amp;$E$8&amp;"'!D:D"), MATCH(A59, INDIRECT("'"&amp;$E$8&amp;"'!B:B"),0)), 0, 0, 1, 3),
                ""))),"")</f>
        <v/>
      </c>
      <c r="E59" s="19"/>
      <c r="H59" s="17" t="str" cm="1">
        <f t="array" aca="1" ref="H59" ca="1">IFERROR(IF(A59&lt;=20,"",IF(AND(A59&lt;200,A59&lt;&gt;33),OFFSET(INDEX(INDIRECT("'"&amp;$E$8&amp;"'!D:D"), MATCH(A59, INDIRECT("'"&amp;$E$8&amp;"'!B:B"),0)),0,5,1,14),OFFSET(INDEX(INDIRECT("'"&amp;$E$8&amp;"'!D:D"), MATCH(A59, INDIRECT("'"&amp;$E$8&amp;"'!B:B"),0)),0,4,1,14))),"")</f>
        <v/>
      </c>
      <c r="I59" s="18"/>
      <c r="J59" s="15"/>
      <c r="K59" s="16"/>
      <c r="L59" s="15"/>
      <c r="M59" s="16"/>
      <c r="N59" s="15"/>
      <c r="O59" s="16"/>
      <c r="P59" s="15"/>
      <c r="Q59" s="16"/>
      <c r="R59" s="15"/>
      <c r="S59" s="16"/>
      <c r="T59" s="15"/>
      <c r="U59" s="16"/>
    </row>
    <row r="60" spans="1:21" ht="15" customHeight="1" x14ac:dyDescent="0.25">
      <c r="A60" s="189" t="str">
        <f ca="1">IFERROR(VLOOKUP('Lists (hide)'!G41,INDIRECT("'"&amp;$E$8&amp;"'!A:B"),2,0),"")</f>
        <v/>
      </c>
      <c r="C60" s="96" t="str" cm="1">
        <f t="array" aca="1" ref="C60" ca="1">IFERROR(
    IF(A60&lt;100,OFFSET(INDEX(INDIRECT("'"&amp;$E$8&amp;"'!D:D"), MATCH(A60, INDIRECT("'"&amp;$E$8&amp;"'!B:B"),0)), 0, 0, 1, 1),
        IF(A60&lt;200,OFFSET(INDEX(INDIRECT("'"&amp;$E$8&amp;"'!D:D"), MATCH(A60, INDIRECT("'"&amp;$E$8&amp;"'!B:B"),0)), 0, 0, 1, 5),
            IF(A60&gt;200, OFFSET(INDEX(INDIRECT("'"&amp;$E$8&amp;"'!D:D"), MATCH(A60, INDIRECT("'"&amp;$E$8&amp;"'!B:B"),0)), 0, 0, 1, 3),
                ""))),"")</f>
        <v/>
      </c>
      <c r="E60" s="19"/>
      <c r="H60" s="17" t="str" cm="1">
        <f t="array" aca="1" ref="H60" ca="1">IFERROR(IF(A60&lt;=20,"",IF(AND(A60&lt;200,A60&lt;&gt;33),OFFSET(INDEX(INDIRECT("'"&amp;$E$8&amp;"'!D:D"), MATCH(A60, INDIRECT("'"&amp;$E$8&amp;"'!B:B"),0)),0,5,1,14),OFFSET(INDEX(INDIRECT("'"&amp;$E$8&amp;"'!D:D"), MATCH(A60, INDIRECT("'"&amp;$E$8&amp;"'!B:B"),0)),0,4,1,14))),"")</f>
        <v/>
      </c>
      <c r="I60" s="18"/>
      <c r="J60" s="15"/>
      <c r="K60" s="16"/>
      <c r="L60" s="15"/>
      <c r="M60" s="16"/>
      <c r="N60" s="15"/>
      <c r="O60" s="16"/>
      <c r="P60" s="15"/>
      <c r="Q60" s="16"/>
      <c r="R60" s="15"/>
      <c r="S60" s="16"/>
      <c r="T60" s="15"/>
      <c r="U60" s="16"/>
    </row>
    <row r="61" spans="1:21" ht="15" customHeight="1" x14ac:dyDescent="0.25">
      <c r="A61" s="189" t="str">
        <f ca="1">IFERROR(VLOOKUP('Lists (hide)'!G42,INDIRECT("'"&amp;$E$8&amp;"'!A:B"),2,0),"")</f>
        <v/>
      </c>
      <c r="C61" s="96" t="str" cm="1">
        <f t="array" aca="1" ref="C61" ca="1">IFERROR(
    IF(A61&lt;100,OFFSET(INDEX(INDIRECT("'"&amp;$E$8&amp;"'!D:D"), MATCH(A61, INDIRECT("'"&amp;$E$8&amp;"'!B:B"),0)), 0, 0, 1, 1),
        IF(A61&lt;200,OFFSET(INDEX(INDIRECT("'"&amp;$E$8&amp;"'!D:D"), MATCH(A61, INDIRECT("'"&amp;$E$8&amp;"'!B:B"),0)), 0, 0, 1, 5),
            IF(A61&gt;200, OFFSET(INDEX(INDIRECT("'"&amp;$E$8&amp;"'!D:D"), MATCH(A61, INDIRECT("'"&amp;$E$8&amp;"'!B:B"),0)), 0, 0, 1, 3),
                ""))),"")</f>
        <v/>
      </c>
      <c r="E61" s="19"/>
      <c r="H61" s="17" t="str" cm="1">
        <f t="array" aca="1" ref="H61" ca="1">IFERROR(IF(A61&lt;=20,"",IF(AND(A61&lt;200,A61&lt;&gt;33),OFFSET(INDEX(INDIRECT("'"&amp;$E$8&amp;"'!D:D"), MATCH(A61, INDIRECT("'"&amp;$E$8&amp;"'!B:B"),0)),0,5,1,14),OFFSET(INDEX(INDIRECT("'"&amp;$E$8&amp;"'!D:D"), MATCH(A61, INDIRECT("'"&amp;$E$8&amp;"'!B:B"),0)),0,4,1,14))),"")</f>
        <v/>
      </c>
    </row>
    <row r="62" spans="1:21" ht="15" customHeight="1" x14ac:dyDescent="0.25">
      <c r="A62" s="189" t="str">
        <f ca="1">IFERROR(VLOOKUP('Lists (hide)'!G43,INDIRECT("'"&amp;$E$8&amp;"'!A:B"),2,0),"")</f>
        <v/>
      </c>
      <c r="C62" s="96" t="str" cm="1">
        <f t="array" aca="1" ref="C62" ca="1">IFERROR(
    IF(A62&lt;100,OFFSET(INDEX(INDIRECT("'"&amp;$E$8&amp;"'!D:D"), MATCH(A62, INDIRECT("'"&amp;$E$8&amp;"'!B:B"),0)), 0, 0, 1, 1),
        IF(A62&lt;200,OFFSET(INDEX(INDIRECT("'"&amp;$E$8&amp;"'!D:D"), MATCH(A62, INDIRECT("'"&amp;$E$8&amp;"'!B:B"),0)), 0, 0, 1, 5),
            IF(A62&gt;200, OFFSET(INDEX(INDIRECT("'"&amp;$E$8&amp;"'!D:D"), MATCH(A62, INDIRECT("'"&amp;$E$8&amp;"'!B:B"),0)), 0, 0, 1, 3),
                ""))),"")</f>
        <v/>
      </c>
      <c r="D62" s="68"/>
      <c r="E62" s="19"/>
      <c r="H62" s="17" t="str" cm="1">
        <f t="array" aca="1" ref="H62" ca="1">IFERROR(IF(A62&lt;=20,"",IF(AND(A62&lt;200,A62&lt;&gt;33),OFFSET(INDEX(INDIRECT("'"&amp;$E$8&amp;"'!D:D"), MATCH(A62, INDIRECT("'"&amp;$E$8&amp;"'!B:B"),0)),0,5,1,14),OFFSET(INDEX(INDIRECT("'"&amp;$E$8&amp;"'!D:D"), MATCH(A62, INDIRECT("'"&amp;$E$8&amp;"'!B:B"),0)),0,4,1,14))),"")</f>
        <v/>
      </c>
    </row>
    <row r="63" spans="1:21" ht="15" customHeight="1" x14ac:dyDescent="0.25">
      <c r="A63" s="189" t="str">
        <f ca="1">IFERROR(VLOOKUP('Lists (hide)'!G44,INDIRECT("'"&amp;$E$8&amp;"'!A:B"),2,0),"")</f>
        <v/>
      </c>
      <c r="C63" s="96" t="str" cm="1">
        <f t="array" aca="1" ref="C63" ca="1">IFERROR(
    IF(A63&lt;100,OFFSET(INDEX(INDIRECT("'"&amp;$E$8&amp;"'!D:D"), MATCH(A63, INDIRECT("'"&amp;$E$8&amp;"'!B:B"),0)), 0, 0, 1, 1),
        IF(A63&lt;200,OFFSET(INDEX(INDIRECT("'"&amp;$E$8&amp;"'!D:D"), MATCH(A63, INDIRECT("'"&amp;$E$8&amp;"'!B:B"),0)), 0, 0, 1, 5),
            IF(A63&gt;200, OFFSET(INDEX(INDIRECT("'"&amp;$E$8&amp;"'!D:D"), MATCH(A63, INDIRECT("'"&amp;$E$8&amp;"'!B:B"),0)), 0, 0, 1, 3),
                ""))),"")</f>
        <v/>
      </c>
      <c r="E63" s="19"/>
      <c r="H63" s="17" t="str" cm="1">
        <f t="array" aca="1" ref="H63" ca="1">IFERROR(IF(A63&lt;=20,"",IF(AND(A63&lt;200,A63&lt;&gt;33),OFFSET(INDEX(INDIRECT("'"&amp;$E$8&amp;"'!D:D"), MATCH(A63, INDIRECT("'"&amp;$E$8&amp;"'!B:B"),0)),0,5,1,14),OFFSET(INDEX(INDIRECT("'"&amp;$E$8&amp;"'!D:D"), MATCH(A63, INDIRECT("'"&amp;$E$8&amp;"'!B:B"),0)),0,4,1,14))),"")</f>
        <v/>
      </c>
    </row>
    <row r="64" spans="1:21" ht="15" customHeight="1" x14ac:dyDescent="0.25">
      <c r="A64" s="189" t="str">
        <f ca="1">IFERROR(VLOOKUP('Lists (hide)'!G45,INDIRECT("'"&amp;$E$8&amp;"'!A:B"),2,0),"")</f>
        <v/>
      </c>
      <c r="C64" s="96" t="str" cm="1">
        <f t="array" aca="1" ref="C64" ca="1">IFERROR(
    IF(A64&lt;100,OFFSET(INDEX(INDIRECT("'"&amp;$E$8&amp;"'!D:D"), MATCH(A64, INDIRECT("'"&amp;$E$8&amp;"'!B:B"),0)), 0, 0, 1, 1),
        IF(A64&lt;200,OFFSET(INDEX(INDIRECT("'"&amp;$E$8&amp;"'!D:D"), MATCH(A64, INDIRECT("'"&amp;$E$8&amp;"'!B:B"),0)), 0, 0, 1, 5),
            IF(A64&gt;200, OFFSET(INDEX(INDIRECT("'"&amp;$E$8&amp;"'!D:D"), MATCH(A64, INDIRECT("'"&amp;$E$8&amp;"'!B:B"),0)), 0, 0, 1, 3),
                ""))),"")</f>
        <v/>
      </c>
      <c r="E64" s="19"/>
      <c r="H64" s="17" t="str" cm="1">
        <f t="array" aca="1" ref="H64" ca="1">IFERROR(IF(A64&lt;=20,"",IF(AND(A64&lt;200,A64&lt;&gt;33),OFFSET(INDEX(INDIRECT("'"&amp;$E$8&amp;"'!D:D"), MATCH(A64, INDIRECT("'"&amp;$E$8&amp;"'!B:B"),0)),0,5,1,14),OFFSET(INDEX(INDIRECT("'"&amp;$E$8&amp;"'!D:D"), MATCH(A64, INDIRECT("'"&amp;$E$8&amp;"'!B:B"),0)),0,4,1,14))),"")</f>
        <v/>
      </c>
    </row>
    <row r="65" spans="1:8" ht="15" customHeight="1" x14ac:dyDescent="0.25">
      <c r="A65" s="189" t="str">
        <f ca="1">IFERROR(VLOOKUP('Lists (hide)'!G46,INDIRECT("'"&amp;$E$8&amp;"'!A:B"),2,0),"")</f>
        <v/>
      </c>
      <c r="C65" s="96" t="str" cm="1">
        <f t="array" aca="1" ref="C65" ca="1">IFERROR(
    IF(A65&lt;100,OFFSET(INDEX(INDIRECT("'"&amp;$E$8&amp;"'!D:D"), MATCH(A65, INDIRECT("'"&amp;$E$8&amp;"'!B:B"),0)), 0, 0, 1, 1),
        IF(A65&lt;200,OFFSET(INDEX(INDIRECT("'"&amp;$E$8&amp;"'!D:D"), MATCH(A65, INDIRECT("'"&amp;$E$8&amp;"'!B:B"),0)), 0, 0, 1, 5),
            IF(A65&gt;200, OFFSET(INDEX(INDIRECT("'"&amp;$E$8&amp;"'!D:D"), MATCH(A65, INDIRECT("'"&amp;$E$8&amp;"'!B:B"),0)), 0, 0, 1, 3),
                ""))),"")</f>
        <v/>
      </c>
      <c r="E65" s="19"/>
      <c r="H65" s="17" t="str" cm="1">
        <f t="array" aca="1" ref="H65" ca="1">IFERROR(IF(A65&lt;=20,"",IF(AND(A65&lt;200,A65&lt;&gt;33),OFFSET(INDEX(INDIRECT("'"&amp;$E$8&amp;"'!D:D"), MATCH(A65, INDIRECT("'"&amp;$E$8&amp;"'!B:B"),0)),0,5,1,14),OFFSET(INDEX(INDIRECT("'"&amp;$E$8&amp;"'!D:D"), MATCH(A65, INDIRECT("'"&amp;$E$8&amp;"'!B:B"),0)),0,4,1,14))),"")</f>
        <v/>
      </c>
    </row>
    <row r="66" spans="1:8" ht="15" customHeight="1" x14ac:dyDescent="0.25">
      <c r="A66" s="189" t="str">
        <f ca="1">IFERROR(VLOOKUP('Lists (hide)'!G47,INDIRECT("'"&amp;$E$8&amp;"'!A:B"),2,0),"")</f>
        <v/>
      </c>
      <c r="C66" s="96" t="str" cm="1">
        <f t="array" aca="1" ref="C66" ca="1">IFERROR(
    IF(A66&lt;100,OFFSET(INDEX(INDIRECT("'"&amp;$E$8&amp;"'!D:D"), MATCH(A66, INDIRECT("'"&amp;$E$8&amp;"'!B:B"),0)), 0, 0, 1, 1),
        IF(A66&lt;200,OFFSET(INDEX(INDIRECT("'"&amp;$E$8&amp;"'!D:D"), MATCH(A66, INDIRECT("'"&amp;$E$8&amp;"'!B:B"),0)), 0, 0, 1, 5),
            IF(A66&gt;200, OFFSET(INDEX(INDIRECT("'"&amp;$E$8&amp;"'!D:D"), MATCH(A66, INDIRECT("'"&amp;$E$8&amp;"'!B:B"),0)), 0, 0, 1, 3),
                ""))),"")</f>
        <v/>
      </c>
      <c r="E66" s="19"/>
      <c r="H66" s="17" t="str" cm="1">
        <f t="array" aca="1" ref="H66" ca="1">IFERROR(IF(A66&lt;=20,"",IF(AND(A66&lt;200,A66&lt;&gt;33),OFFSET(INDEX(INDIRECT("'"&amp;$E$8&amp;"'!D:D"), MATCH(A66, INDIRECT("'"&amp;$E$8&amp;"'!B:B"),0)),0,5,1,14),OFFSET(INDEX(INDIRECT("'"&amp;$E$8&amp;"'!D:D"), MATCH(A66, INDIRECT("'"&amp;$E$8&amp;"'!B:B"),0)),0,4,1,14))),"")</f>
        <v/>
      </c>
    </row>
    <row r="67" spans="1:8" ht="15" customHeight="1" x14ac:dyDescent="0.25">
      <c r="A67" s="189" t="str">
        <f ca="1">IFERROR(VLOOKUP('Lists (hide)'!G48,INDIRECT("'"&amp;$E$8&amp;"'!A:B"),2,0),"")</f>
        <v/>
      </c>
      <c r="C67" s="96" t="str" cm="1">
        <f t="array" aca="1" ref="C67" ca="1">IFERROR(
    IF(A67&lt;100,OFFSET(INDEX(INDIRECT("'"&amp;$E$8&amp;"'!D:D"), MATCH(A67, INDIRECT("'"&amp;$E$8&amp;"'!B:B"),0)), 0, 0, 1, 1),
        IF(A67&lt;200,OFFSET(INDEX(INDIRECT("'"&amp;$E$8&amp;"'!D:D"), MATCH(A67, INDIRECT("'"&amp;$E$8&amp;"'!B:B"),0)), 0, 0, 1, 5),
            IF(A67&gt;200, OFFSET(INDEX(INDIRECT("'"&amp;$E$8&amp;"'!D:D"), MATCH(A67, INDIRECT("'"&amp;$E$8&amp;"'!B:B"),0)), 0, 0, 1, 3),
                ""))),"")</f>
        <v/>
      </c>
      <c r="E67" s="19"/>
      <c r="H67" s="17" t="str" cm="1">
        <f t="array" aca="1" ref="H67" ca="1">IFERROR(IF(A67&lt;=20,"",IF(AND(A67&lt;200,A67&lt;&gt;33),OFFSET(INDEX(INDIRECT("'"&amp;$E$8&amp;"'!D:D"), MATCH(A67, INDIRECT("'"&amp;$E$8&amp;"'!B:B"),0)),0,5,1,14),OFFSET(INDEX(INDIRECT("'"&amp;$E$8&amp;"'!D:D"), MATCH(A67, INDIRECT("'"&amp;$E$8&amp;"'!B:B"),0)),0,4,1,14))),"")</f>
        <v/>
      </c>
    </row>
    <row r="68" spans="1:8" ht="15" customHeight="1" x14ac:dyDescent="0.25">
      <c r="A68" s="189" t="str">
        <f ca="1">IFERROR(VLOOKUP('Lists (hide)'!G49,INDIRECT("'"&amp;$E$8&amp;"'!A:B"),2,0),"")</f>
        <v/>
      </c>
      <c r="C68" s="96" t="str" cm="1">
        <f t="array" aca="1" ref="C68" ca="1">IFERROR(
    IF(A68&lt;100,OFFSET(INDEX(INDIRECT("'"&amp;$E$8&amp;"'!D:D"), MATCH(A68, INDIRECT("'"&amp;$E$8&amp;"'!B:B"),0)), 0, 0, 1, 1),
        IF(A68&lt;200,OFFSET(INDEX(INDIRECT("'"&amp;$E$8&amp;"'!D:D"), MATCH(A68, INDIRECT("'"&amp;$E$8&amp;"'!B:B"),0)), 0, 0, 1, 5),
            IF(A68&gt;200, OFFSET(INDEX(INDIRECT("'"&amp;$E$8&amp;"'!D:D"), MATCH(A68, INDIRECT("'"&amp;$E$8&amp;"'!B:B"),0)), 0, 0, 1, 3),
                ""))),"")</f>
        <v/>
      </c>
      <c r="E68" s="19"/>
      <c r="H68" s="17" t="str" cm="1">
        <f t="array" aca="1" ref="H68" ca="1">IFERROR(IF(A68&lt;=20,"",IF(AND(A68&lt;200,A68&lt;&gt;33),OFFSET(INDEX(INDIRECT("'"&amp;$E$8&amp;"'!D:D"), MATCH(A68, INDIRECT("'"&amp;$E$8&amp;"'!B:B"),0)),0,5,1,14),OFFSET(INDEX(INDIRECT("'"&amp;$E$8&amp;"'!D:D"), MATCH(A68, INDIRECT("'"&amp;$E$8&amp;"'!B:B"),0)),0,4,1,14))),"")</f>
        <v/>
      </c>
    </row>
    <row r="69" spans="1:8" ht="15" customHeight="1" x14ac:dyDescent="0.25">
      <c r="A69" s="189" t="str">
        <f ca="1">IFERROR(VLOOKUP('Lists (hide)'!G50,INDIRECT("'"&amp;$E$8&amp;"'!A:B"),2,0),"")</f>
        <v/>
      </c>
      <c r="C69" s="96" t="str" cm="1">
        <f t="array" aca="1" ref="C69" ca="1">IFERROR(
    IF(A69&lt;100,OFFSET(INDEX(INDIRECT("'"&amp;$E$8&amp;"'!D:D"), MATCH(A69, INDIRECT("'"&amp;$E$8&amp;"'!B:B"),0)), 0, 0, 1, 1),
        IF(A69&lt;200,OFFSET(INDEX(INDIRECT("'"&amp;$E$8&amp;"'!D:D"), MATCH(A69, INDIRECT("'"&amp;$E$8&amp;"'!B:B"),0)), 0, 0, 1, 5),
            IF(A69&gt;200, OFFSET(INDEX(INDIRECT("'"&amp;$E$8&amp;"'!D:D"), MATCH(A69, INDIRECT("'"&amp;$E$8&amp;"'!B:B"),0)), 0, 0, 1, 3),
                ""))),"")</f>
        <v/>
      </c>
      <c r="E69" s="19"/>
      <c r="H69" s="17" t="str" cm="1">
        <f t="array" aca="1" ref="H69" ca="1">IFERROR(IF(A69&lt;=20,"",IF(AND(A69&lt;200,A69&lt;&gt;33),OFFSET(INDEX(INDIRECT("'"&amp;$E$8&amp;"'!D:D"), MATCH(A69, INDIRECT("'"&amp;$E$8&amp;"'!B:B"),0)),0,5,1,14),OFFSET(INDEX(INDIRECT("'"&amp;$E$8&amp;"'!D:D"), MATCH(A69, INDIRECT("'"&amp;$E$8&amp;"'!B:B"),0)),0,4,1,14))),"")</f>
        <v/>
      </c>
    </row>
    <row r="70" spans="1:8" ht="15" customHeight="1" x14ac:dyDescent="0.25">
      <c r="A70" s="189" t="str">
        <f ca="1">IFERROR(VLOOKUP('Lists (hide)'!G51,INDIRECT("'"&amp;$E$8&amp;"'!A:B"),2,0),"")</f>
        <v/>
      </c>
      <c r="C70" s="96" t="str" cm="1">
        <f t="array" aca="1" ref="C70" ca="1">IFERROR(
    IF(A70&lt;100,OFFSET(INDEX(INDIRECT("'"&amp;$E$8&amp;"'!D:D"), MATCH(A70, INDIRECT("'"&amp;$E$8&amp;"'!B:B"),0)), 0, 0, 1, 1),
        IF(A70&lt;200,OFFSET(INDEX(INDIRECT("'"&amp;$E$8&amp;"'!D:D"), MATCH(A70, INDIRECT("'"&amp;$E$8&amp;"'!B:B"),0)), 0, 0, 1, 5),
            IF(A70&gt;200, OFFSET(INDEX(INDIRECT("'"&amp;$E$8&amp;"'!D:D"), MATCH(A70, INDIRECT("'"&amp;$E$8&amp;"'!B:B"),0)), 0, 0, 1, 3),
                ""))),"")</f>
        <v/>
      </c>
      <c r="E70" s="19"/>
      <c r="H70" s="17" t="str" cm="1">
        <f t="array" aca="1" ref="H70" ca="1">IFERROR(IF(A70&lt;=20,"",IF(AND(A70&lt;200,A70&lt;&gt;33),OFFSET(INDEX(INDIRECT("'"&amp;$E$8&amp;"'!D:D"), MATCH(A70, INDIRECT("'"&amp;$E$8&amp;"'!B:B"),0)),0,5,1,14),OFFSET(INDEX(INDIRECT("'"&amp;$E$8&amp;"'!D:D"), MATCH(A70, INDIRECT("'"&amp;$E$8&amp;"'!B:B"),0)),0,4,1,14))),"")</f>
        <v/>
      </c>
    </row>
    <row r="71" spans="1:8" ht="15" customHeight="1" x14ac:dyDescent="0.25">
      <c r="A71" s="189" t="str">
        <f ca="1">IFERROR(VLOOKUP('Lists (hide)'!G52,INDIRECT("'"&amp;$E$8&amp;"'!A:B"),2,0),"")</f>
        <v/>
      </c>
      <c r="C71" s="96" t="str" cm="1">
        <f t="array" aca="1" ref="C71" ca="1">IFERROR(
    IF(A71&lt;100,OFFSET(INDEX(INDIRECT("'"&amp;$E$8&amp;"'!D:D"), MATCH(A71, INDIRECT("'"&amp;$E$8&amp;"'!B:B"),0)), 0, 0, 1, 1),
        IF(A71&lt;200,OFFSET(INDEX(INDIRECT("'"&amp;$E$8&amp;"'!D:D"), MATCH(A71, INDIRECT("'"&amp;$E$8&amp;"'!B:B"),0)), 0, 0, 1, 5),
            IF(A71&gt;200, OFFSET(INDEX(INDIRECT("'"&amp;$E$8&amp;"'!D:D"), MATCH(A71, INDIRECT("'"&amp;$E$8&amp;"'!B:B"),0)), 0, 0, 1, 3),
                ""))),"")</f>
        <v/>
      </c>
      <c r="E71" s="19"/>
      <c r="H71" s="17" t="str" cm="1">
        <f t="array" aca="1" ref="H71" ca="1">IFERROR(IF(A71&lt;=20,"",IF(AND(A71&lt;200,A71&lt;&gt;33),OFFSET(INDEX(INDIRECT("'"&amp;$E$8&amp;"'!D:D"), MATCH(A71, INDIRECT("'"&amp;$E$8&amp;"'!B:B"),0)),0,5,1,14),OFFSET(INDEX(INDIRECT("'"&amp;$E$8&amp;"'!D:D"), MATCH(A71, INDIRECT("'"&amp;$E$8&amp;"'!B:B"),0)),0,4,1,14))),"")</f>
        <v/>
      </c>
    </row>
    <row r="72" spans="1:8" ht="15" customHeight="1" x14ac:dyDescent="0.25">
      <c r="A72" s="189" t="str">
        <f ca="1">IFERROR(VLOOKUP('Lists (hide)'!G53,INDIRECT("'"&amp;$E$8&amp;"'!A:B"),2,0),"")</f>
        <v/>
      </c>
      <c r="C72" s="96" t="str" cm="1">
        <f t="array" aca="1" ref="C72" ca="1">IFERROR(
    IF(A72&lt;100,OFFSET(INDEX(INDIRECT("'"&amp;$E$8&amp;"'!D:D"), MATCH(A72, INDIRECT("'"&amp;$E$8&amp;"'!B:B"),0)), 0, 0, 1, 1),
        IF(A72&lt;200,OFFSET(INDEX(INDIRECT("'"&amp;$E$8&amp;"'!D:D"), MATCH(A72, INDIRECT("'"&amp;$E$8&amp;"'!B:B"),0)), 0, 0, 1, 5),
            IF(A72&gt;200, OFFSET(INDEX(INDIRECT("'"&amp;$E$8&amp;"'!D:D"), MATCH(A72, INDIRECT("'"&amp;$E$8&amp;"'!B:B"),0)), 0, 0, 1, 3),
                ""))),"")</f>
        <v/>
      </c>
      <c r="E72" s="19"/>
      <c r="H72" s="17" t="str" cm="1">
        <f t="array" aca="1" ref="H72" ca="1">IFERROR(IF(A72&lt;=20,"",IF(AND(A72&lt;200,A72&lt;&gt;33),OFFSET(INDEX(INDIRECT("'"&amp;$E$8&amp;"'!D:D"), MATCH(A72, INDIRECT("'"&amp;$E$8&amp;"'!B:B"),0)),0,5,1,14),OFFSET(INDEX(INDIRECT("'"&amp;$E$8&amp;"'!D:D"), MATCH(A72, INDIRECT("'"&amp;$E$8&amp;"'!B:B"),0)),0,4,1,14))),"")</f>
        <v/>
      </c>
    </row>
    <row r="73" spans="1:8" ht="15" customHeight="1" x14ac:dyDescent="0.25">
      <c r="A73" s="189" t="str">
        <f ca="1">IFERROR(VLOOKUP('Lists (hide)'!G54,INDIRECT("'"&amp;$E$8&amp;"'!A:B"),2,0),"")</f>
        <v/>
      </c>
      <c r="C73" s="96" t="str" cm="1">
        <f t="array" aca="1" ref="C73" ca="1">IFERROR(
    IF(A73&lt;100,OFFSET(INDEX(INDIRECT("'"&amp;$E$8&amp;"'!D:D"), MATCH(A73, INDIRECT("'"&amp;$E$8&amp;"'!B:B"),0)), 0, 0, 1, 1),
        IF(A73&lt;200,OFFSET(INDEX(INDIRECT("'"&amp;$E$8&amp;"'!D:D"), MATCH(A73, INDIRECT("'"&amp;$E$8&amp;"'!B:B"),0)), 0, 0, 1, 5),
            IF(A73&gt;200, OFFSET(INDEX(INDIRECT("'"&amp;$E$8&amp;"'!D:D"), MATCH(A73, INDIRECT("'"&amp;$E$8&amp;"'!B:B"),0)), 0, 0, 1, 3),
                ""))),"")</f>
        <v/>
      </c>
      <c r="E73" s="19"/>
      <c r="H73" s="17" t="str" cm="1">
        <f t="array" aca="1" ref="H73" ca="1">IFERROR(IF(A73&lt;=20,"",IF(AND(A73&lt;200,A73&lt;&gt;33),OFFSET(INDEX(INDIRECT("'"&amp;$E$8&amp;"'!D:D"), MATCH(A73, INDIRECT("'"&amp;$E$8&amp;"'!B:B"),0)),0,5,1,14),OFFSET(INDEX(INDIRECT("'"&amp;$E$8&amp;"'!D:D"), MATCH(A73, INDIRECT("'"&amp;$E$8&amp;"'!B:B"),0)),0,4,1,14))),"")</f>
        <v/>
      </c>
    </row>
    <row r="74" spans="1:8" ht="15" customHeight="1" x14ac:dyDescent="0.25">
      <c r="A74" s="189" t="str">
        <f ca="1">IFERROR(VLOOKUP('Lists (hide)'!G55,INDIRECT("'"&amp;$E$8&amp;"'!A:B"),2,0),"")</f>
        <v/>
      </c>
      <c r="C74" s="96" t="str" cm="1">
        <f t="array" aca="1" ref="C74" ca="1">IFERROR(
    IF(A74&lt;100,OFFSET(INDEX(INDIRECT("'"&amp;$E$8&amp;"'!D:D"), MATCH(A74, INDIRECT("'"&amp;$E$8&amp;"'!B:B"),0)), 0, 0, 1, 1),
        IF(A74&lt;200,OFFSET(INDEX(INDIRECT("'"&amp;$E$8&amp;"'!D:D"), MATCH(A74, INDIRECT("'"&amp;$E$8&amp;"'!B:B"),0)), 0, 0, 1, 5),
            IF(A74&gt;200, OFFSET(INDEX(INDIRECT("'"&amp;$E$8&amp;"'!D:D"), MATCH(A74, INDIRECT("'"&amp;$E$8&amp;"'!B:B"),0)), 0, 0, 1, 3),
                ""))),"")</f>
        <v/>
      </c>
      <c r="E74" s="19"/>
      <c r="H74" s="17" t="str" cm="1">
        <f t="array" aca="1" ref="H74" ca="1">IFERROR(IF(A74&lt;=20,"",IF(AND(A74&lt;200,A74&lt;&gt;33),OFFSET(INDEX(INDIRECT("'"&amp;$E$8&amp;"'!D:D"), MATCH(A74, INDIRECT("'"&amp;$E$8&amp;"'!B:B"),0)),0,5,1,14),OFFSET(INDEX(INDIRECT("'"&amp;$E$8&amp;"'!D:D"), MATCH(A74, INDIRECT("'"&amp;$E$8&amp;"'!B:B"),0)),0,4,1,14))),"")</f>
        <v/>
      </c>
    </row>
    <row r="75" spans="1:8" ht="15" customHeight="1" x14ac:dyDescent="0.25">
      <c r="A75" s="189" t="str">
        <f ca="1">IFERROR(VLOOKUP('Lists (hide)'!G56,INDIRECT("'"&amp;$E$8&amp;"'!A:B"),2,0),"")</f>
        <v/>
      </c>
      <c r="C75" s="96" t="str" cm="1">
        <f t="array" aca="1" ref="C75" ca="1">IFERROR(
    IF(A75&lt;100,OFFSET(INDEX(INDIRECT("'"&amp;$E$8&amp;"'!D:D"), MATCH(A75, INDIRECT("'"&amp;$E$8&amp;"'!B:B"),0)), 0, 0, 1, 1),
        IF(A75&lt;200,OFFSET(INDEX(INDIRECT("'"&amp;$E$8&amp;"'!D:D"), MATCH(A75, INDIRECT("'"&amp;$E$8&amp;"'!B:B"),0)), 0, 0, 1, 5),
            IF(A75&gt;200, OFFSET(INDEX(INDIRECT("'"&amp;$E$8&amp;"'!D:D"), MATCH(A75, INDIRECT("'"&amp;$E$8&amp;"'!B:B"),0)), 0, 0, 1, 3),
                ""))),"")</f>
        <v/>
      </c>
      <c r="E75" s="19"/>
      <c r="H75" s="17" t="str" cm="1">
        <f t="array" aca="1" ref="H75" ca="1">IFERROR(IF(A75&lt;=20,"",IF(AND(A75&lt;200,A75&lt;&gt;33),OFFSET(INDEX(INDIRECT("'"&amp;$E$8&amp;"'!D:D"), MATCH(A75, INDIRECT("'"&amp;$E$8&amp;"'!B:B"),0)),0,5,1,14),OFFSET(INDEX(INDIRECT("'"&amp;$E$8&amp;"'!D:D"), MATCH(A75, INDIRECT("'"&amp;$E$8&amp;"'!B:B"),0)),0,4,1,14))),"")</f>
        <v/>
      </c>
    </row>
    <row r="76" spans="1:8" ht="15" customHeight="1" x14ac:dyDescent="0.25">
      <c r="A76" s="189" t="str">
        <f ca="1">IFERROR(VLOOKUP('Lists (hide)'!G57,INDIRECT("'"&amp;$E$8&amp;"'!A:B"),2,0),"")</f>
        <v/>
      </c>
      <c r="C76" s="96" t="str" cm="1">
        <f t="array" aca="1" ref="C76" ca="1">IFERROR(
    IF(A76&lt;100,OFFSET(INDEX(INDIRECT("'"&amp;$E$8&amp;"'!D:D"), MATCH(A76, INDIRECT("'"&amp;$E$8&amp;"'!B:B"),0)), 0, 0, 1, 1),
        IF(A76&lt;200,OFFSET(INDEX(INDIRECT("'"&amp;$E$8&amp;"'!D:D"), MATCH(A76, INDIRECT("'"&amp;$E$8&amp;"'!B:B"),0)), 0, 0, 1, 5),
            IF(A76&gt;200, OFFSET(INDEX(INDIRECT("'"&amp;$E$8&amp;"'!D:D"), MATCH(A76, INDIRECT("'"&amp;$E$8&amp;"'!B:B"),0)), 0, 0, 1, 3),
                ""))),"")</f>
        <v/>
      </c>
      <c r="E76" s="19"/>
      <c r="H76" s="17" t="str" cm="1">
        <f t="array" aca="1" ref="H76" ca="1">IFERROR(IF(A76&lt;=20,"",IF(AND(A76&lt;200,A76&lt;&gt;33),OFFSET(INDEX(INDIRECT("'"&amp;$E$8&amp;"'!D:D"), MATCH(A76, INDIRECT("'"&amp;$E$8&amp;"'!B:B"),0)),0,5,1,14),OFFSET(INDEX(INDIRECT("'"&amp;$E$8&amp;"'!D:D"), MATCH(A76, INDIRECT("'"&amp;$E$8&amp;"'!B:B"),0)),0,4,1,14))),"")</f>
        <v/>
      </c>
    </row>
    <row r="77" spans="1:8" ht="15" customHeight="1" x14ac:dyDescent="0.25">
      <c r="A77" s="189" t="str">
        <f ca="1">IFERROR(VLOOKUP('Lists (hide)'!G58,INDIRECT("'"&amp;$E$8&amp;"'!A:B"),2,0),"")</f>
        <v/>
      </c>
      <c r="C77" s="96" t="str" cm="1">
        <f t="array" aca="1" ref="C77" ca="1">IFERROR(
    IF(A77&lt;100,OFFSET(INDEX(INDIRECT("'"&amp;$E$8&amp;"'!D:D"), MATCH(A77, INDIRECT("'"&amp;$E$8&amp;"'!B:B"),0)), 0, 0, 1, 1),
        IF(A77&lt;200,OFFSET(INDEX(INDIRECT("'"&amp;$E$8&amp;"'!D:D"), MATCH(A77, INDIRECT("'"&amp;$E$8&amp;"'!B:B"),0)), 0, 0, 1, 5),
            IF(A77&gt;200, OFFSET(INDEX(INDIRECT("'"&amp;$E$8&amp;"'!D:D"), MATCH(A77, INDIRECT("'"&amp;$E$8&amp;"'!B:B"),0)), 0, 0, 1, 3),
                ""))),"")</f>
        <v/>
      </c>
      <c r="E77" s="19"/>
      <c r="H77" s="17" t="str" cm="1">
        <f t="array" aca="1" ref="H77" ca="1">IFERROR(IF(A77&lt;=20,"",IF(AND(A77&lt;200,A77&lt;&gt;33),OFFSET(INDEX(INDIRECT("'"&amp;$E$8&amp;"'!D:D"), MATCH(A77, INDIRECT("'"&amp;$E$8&amp;"'!B:B"),0)),0,5,1,14),OFFSET(INDEX(INDIRECT("'"&amp;$E$8&amp;"'!D:D"), MATCH(A77, INDIRECT("'"&amp;$E$8&amp;"'!B:B"),0)),0,4,1,14))),"")</f>
        <v/>
      </c>
    </row>
    <row r="78" spans="1:8" ht="15" customHeight="1" x14ac:dyDescent="0.25">
      <c r="A78" s="189" t="str">
        <f ca="1">IFERROR(VLOOKUP('Lists (hide)'!G59,INDIRECT("'"&amp;$E$8&amp;"'!A:B"),2,0),"")</f>
        <v/>
      </c>
      <c r="C78" s="96" t="str" cm="1">
        <f t="array" aca="1" ref="C78" ca="1">IFERROR(
    IF(A78&lt;100,OFFSET(INDEX(INDIRECT("'"&amp;$E$8&amp;"'!D:D"), MATCH(A78, INDIRECT("'"&amp;$E$8&amp;"'!B:B"),0)), 0, 0, 1, 1),
        IF(A78&lt;200,OFFSET(INDEX(INDIRECT("'"&amp;$E$8&amp;"'!D:D"), MATCH(A78, INDIRECT("'"&amp;$E$8&amp;"'!B:B"),0)), 0, 0, 1, 5),
            IF(A78&gt;200, OFFSET(INDEX(INDIRECT("'"&amp;$E$8&amp;"'!D:D"), MATCH(A78, INDIRECT("'"&amp;$E$8&amp;"'!B:B"),0)), 0, 0, 1, 3),
                ""))),"")</f>
        <v/>
      </c>
      <c r="E78" s="19"/>
      <c r="H78" s="17" t="str" cm="1">
        <f t="array" aca="1" ref="H78" ca="1">IFERROR(IF(A78&lt;=20,"",IF(AND(A78&lt;200,A78&lt;&gt;33),OFFSET(INDEX(INDIRECT("'"&amp;$E$8&amp;"'!D:D"), MATCH(A78, INDIRECT("'"&amp;$E$8&amp;"'!B:B"),0)),0,5,1,14),OFFSET(INDEX(INDIRECT("'"&amp;$E$8&amp;"'!D:D"), MATCH(A78, INDIRECT("'"&amp;$E$8&amp;"'!B:B"),0)),0,4,1,14))),"")</f>
        <v/>
      </c>
    </row>
    <row r="79" spans="1:8" ht="15" customHeight="1" x14ac:dyDescent="0.25">
      <c r="A79" s="189" t="str">
        <f ca="1">IFERROR(VLOOKUP('Lists (hide)'!G60,INDIRECT("'"&amp;$E$8&amp;"'!A:B"),2,0),"")</f>
        <v/>
      </c>
      <c r="C79" s="96" t="str" cm="1">
        <f t="array" aca="1" ref="C79" ca="1">IFERROR(
    IF(A79&lt;100,OFFSET(INDEX(INDIRECT("'"&amp;$E$8&amp;"'!D:D"), MATCH(A79, INDIRECT("'"&amp;$E$8&amp;"'!B:B"),0)), 0, 0, 1, 1),
        IF(A79&lt;200,OFFSET(INDEX(INDIRECT("'"&amp;$E$8&amp;"'!D:D"), MATCH(A79, INDIRECT("'"&amp;$E$8&amp;"'!B:B"),0)), 0, 0, 1, 5),
            IF(A79&gt;200, OFFSET(INDEX(INDIRECT("'"&amp;$E$8&amp;"'!D:D"), MATCH(A79, INDIRECT("'"&amp;$E$8&amp;"'!B:B"),0)), 0, 0, 1, 3),
                ""))),"")</f>
        <v/>
      </c>
      <c r="E79" s="19"/>
      <c r="H79" s="17" t="str" cm="1">
        <f t="array" aca="1" ref="H79" ca="1">IFERROR(IF(A79&lt;=20,"",IF(AND(A79&lt;200,A79&lt;&gt;33),OFFSET(INDEX(INDIRECT("'"&amp;$E$8&amp;"'!D:D"), MATCH(A79, INDIRECT("'"&amp;$E$8&amp;"'!B:B"),0)),0,5,1,14),OFFSET(INDEX(INDIRECT("'"&amp;$E$8&amp;"'!D:D"), MATCH(A79, INDIRECT("'"&amp;$E$8&amp;"'!B:B"),0)),0,4,1,14))),"")</f>
        <v/>
      </c>
    </row>
    <row r="80" spans="1:8" ht="15" customHeight="1" x14ac:dyDescent="0.25">
      <c r="A80" s="189" t="str">
        <f ca="1">IFERROR(VLOOKUP('Lists (hide)'!G61,INDIRECT("'"&amp;$E$8&amp;"'!A:B"),2,0),"")</f>
        <v/>
      </c>
      <c r="C80" s="96" t="str" cm="1">
        <f t="array" aca="1" ref="C80" ca="1">IFERROR(
    IF(A80&lt;100,OFFSET(INDEX(INDIRECT("'"&amp;$E$8&amp;"'!D:D"), MATCH(A80, INDIRECT("'"&amp;$E$8&amp;"'!B:B"),0)), 0, 0, 1, 1),
        IF(A80&lt;200,OFFSET(INDEX(INDIRECT("'"&amp;$E$8&amp;"'!D:D"), MATCH(A80, INDIRECT("'"&amp;$E$8&amp;"'!B:B"),0)), 0, 0, 1, 5),
            IF(A80&gt;200, OFFSET(INDEX(INDIRECT("'"&amp;$E$8&amp;"'!D:D"), MATCH(A80, INDIRECT("'"&amp;$E$8&amp;"'!B:B"),0)), 0, 0, 1, 3),
                ""))),"")</f>
        <v/>
      </c>
      <c r="E80" s="19"/>
      <c r="H80" s="17" t="str" cm="1">
        <f t="array" aca="1" ref="H80" ca="1">IFERROR(IF(A80&lt;=20,"",IF(AND(A80&lt;200,A80&lt;&gt;33),OFFSET(INDEX(INDIRECT("'"&amp;$E$8&amp;"'!D:D"), MATCH(A80, INDIRECT("'"&amp;$E$8&amp;"'!B:B"),0)),0,5,1,14),OFFSET(INDEX(INDIRECT("'"&amp;$E$8&amp;"'!D:D"), MATCH(A80, INDIRECT("'"&amp;$E$8&amp;"'!B:B"),0)),0,4,1,14))),"")</f>
        <v/>
      </c>
    </row>
    <row r="81" spans="1:8" ht="15" customHeight="1" x14ac:dyDescent="0.25">
      <c r="A81" s="189" t="str">
        <f ca="1">IFERROR(VLOOKUP('Lists (hide)'!G62,INDIRECT("'"&amp;$E$8&amp;"'!A:B"),2,0),"")</f>
        <v/>
      </c>
      <c r="C81" s="96" t="str" cm="1">
        <f t="array" aca="1" ref="C81" ca="1">IFERROR(
    IF(A81&lt;100,OFFSET(INDEX(INDIRECT("'"&amp;$E$8&amp;"'!D:D"), MATCH(A81, INDIRECT("'"&amp;$E$8&amp;"'!B:B"),0)), 0, 0, 1, 1),
        IF(A81&lt;200,OFFSET(INDEX(INDIRECT("'"&amp;$E$8&amp;"'!D:D"), MATCH(A81, INDIRECT("'"&amp;$E$8&amp;"'!B:B"),0)), 0, 0, 1, 5),
            IF(A81&gt;200, OFFSET(INDEX(INDIRECT("'"&amp;$E$8&amp;"'!D:D"), MATCH(A81, INDIRECT("'"&amp;$E$8&amp;"'!B:B"),0)), 0, 0, 1, 3),
                ""))),"")</f>
        <v/>
      </c>
      <c r="E81" s="19"/>
      <c r="H81" s="17" t="str" cm="1">
        <f t="array" aca="1" ref="H81" ca="1">IFERROR(IF(A81&lt;=20,"",IF(AND(A81&lt;200,A81&lt;&gt;33),OFFSET(INDEX(INDIRECT("'"&amp;$E$8&amp;"'!D:D"), MATCH(A81, INDIRECT("'"&amp;$E$8&amp;"'!B:B"),0)),0,5,1,14),OFFSET(INDEX(INDIRECT("'"&amp;$E$8&amp;"'!D:D"), MATCH(A81, INDIRECT("'"&amp;$E$8&amp;"'!B:B"),0)),0,4,1,14))),"")</f>
        <v/>
      </c>
    </row>
    <row r="82" spans="1:8" ht="15" customHeight="1" x14ac:dyDescent="0.25">
      <c r="A82" s="189" t="str">
        <f ca="1">IFERROR(VLOOKUP('Lists (hide)'!G63,INDIRECT("'"&amp;$E$8&amp;"'!A:B"),2,0),"")</f>
        <v/>
      </c>
      <c r="C82" s="96" t="str" cm="1">
        <f t="array" aca="1" ref="C82" ca="1">IFERROR(
    IF(A82&lt;100,OFFSET(INDEX(INDIRECT("'"&amp;$E$8&amp;"'!D:D"), MATCH(A82, INDIRECT("'"&amp;$E$8&amp;"'!B:B"),0)), 0, 0, 1, 1),
        IF(A82&lt;200,OFFSET(INDEX(INDIRECT("'"&amp;$E$8&amp;"'!D:D"), MATCH(A82, INDIRECT("'"&amp;$E$8&amp;"'!B:B"),0)), 0, 0, 1, 5),
            IF(A82&gt;200, OFFSET(INDEX(INDIRECT("'"&amp;$E$8&amp;"'!D:D"), MATCH(A82, INDIRECT("'"&amp;$E$8&amp;"'!B:B"),0)), 0, 0, 1, 3),
                ""))),"")</f>
        <v/>
      </c>
      <c r="E82" s="19"/>
      <c r="H82" s="17" t="str" cm="1">
        <f t="array" aca="1" ref="H82" ca="1">IFERROR(IF(A82&lt;=20,"",IF(AND(A82&lt;200,A82&lt;&gt;33),OFFSET(INDEX(INDIRECT("'"&amp;$E$8&amp;"'!D:D"), MATCH(A82, INDIRECT("'"&amp;$E$8&amp;"'!B:B"),0)),0,5,1,14),OFFSET(INDEX(INDIRECT("'"&amp;$E$8&amp;"'!D:D"), MATCH(A82, INDIRECT("'"&amp;$E$8&amp;"'!B:B"),0)),0,4,1,14))),"")</f>
        <v/>
      </c>
    </row>
    <row r="83" spans="1:8" ht="15" customHeight="1" x14ac:dyDescent="0.25">
      <c r="H83" s="17" t="str" cm="1">
        <f t="array" aca="1" ref="H83" ca="1">IFERROR(IF(A83&lt;=20,"",IF(AND(A83&lt;200,A83&lt;&gt;33),OFFSET(INDEX(INDIRECT("'"&amp;$E$8&amp;"'!D:D"), MATCH(A83, INDIRECT("'"&amp;$E$8&amp;"'!B:B"),0)),0,5,1,14),OFFSET(INDEX(INDIRECT("'"&amp;$E$8&amp;"'!D:D"), MATCH(A83, INDIRECT("'"&amp;$E$8&amp;"'!B:B"),0)),0,4,1,14))),"")</f>
        <v/>
      </c>
    </row>
    <row r="84" spans="1:8" ht="15" customHeight="1" x14ac:dyDescent="0.25">
      <c r="H84" s="17" t="str" cm="1">
        <f t="array" aca="1" ref="H84" ca="1">IFERROR(IF(A84&lt;=20,"",IF(AND(A84&lt;200,A84&lt;&gt;33),OFFSET(INDEX(INDIRECT("'"&amp;$E$8&amp;"'!D:D"), MATCH(A84, INDIRECT("'"&amp;$E$8&amp;"'!B:B"),0)),0,5,1,14),OFFSET(INDEX(INDIRECT("'"&amp;$E$8&amp;"'!D:D"), MATCH(A84, INDIRECT("'"&amp;$E$8&amp;"'!B:B"),0)),0,4,1,14))),"")</f>
        <v/>
      </c>
    </row>
    <row r="91" spans="1:8" ht="15" hidden="1" customHeight="1" x14ac:dyDescent="0.25"/>
    <row r="92" spans="1:8" ht="15" hidden="1" customHeight="1" x14ac:dyDescent="0.25"/>
    <row r="93" spans="1:8" ht="15" hidden="1" customHeight="1" x14ac:dyDescent="0.25"/>
    <row r="94" spans="1:8" ht="15" hidden="1" customHeight="1" x14ac:dyDescent="0.25"/>
  </sheetData>
  <sheetProtection algorithmName="SHA-512" hashValue="UQ9Fajzgmdhbv9cYK5R3y0A6gG4XbN78iTZpMUOyRRgvq+cp2hHhcM/2J48xrWFOlnjrjP365lyuYzhw/KD6fA==" saltValue="DfmcP/GDeOso5Ilu9bUxow==" spinCount="100000" sheet="1" objects="1" scenarios="1"/>
  <mergeCells count="11">
    <mergeCell ref="H23:I23"/>
    <mergeCell ref="E18:F18"/>
    <mergeCell ref="I18:K18"/>
    <mergeCell ref="E20:F20"/>
    <mergeCell ref="E8:F8"/>
    <mergeCell ref="E13:F13"/>
    <mergeCell ref="E15:F15"/>
    <mergeCell ref="I15:K15"/>
    <mergeCell ref="I17:K17"/>
    <mergeCell ref="E17:F17"/>
    <mergeCell ref="E14:F14"/>
  </mergeCells>
  <conditionalFormatting sqref="A6:XFD13 A14:E14 G14:XFD14 A15:XFD1048576">
    <cfRule type="expression" dxfId="221" priority="2">
      <formula>$A$27=""</formula>
    </cfRule>
    <cfRule type="expression" dxfId="220" priority="5">
      <formula>$A6=""</formula>
    </cfRule>
  </conditionalFormatting>
  <conditionalFormatting sqref="B7">
    <cfRule type="expression" dxfId="219" priority="1">
      <formula>$B$7&lt;&gt;""</formula>
    </cfRule>
  </conditionalFormatting>
  <conditionalFormatting sqref="B1:G13 G14 B15:G1048576 B14:E14">
    <cfRule type="expression" dxfId="218" priority="18">
      <formula>B1=0</formula>
    </cfRule>
  </conditionalFormatting>
  <conditionalFormatting sqref="B1:U13 B14:E14 G14:U14 B15:U1048576">
    <cfRule type="expression" dxfId="217" priority="12">
      <formula>B1=0</formula>
    </cfRule>
    <cfRule type="expression" dxfId="216" priority="19">
      <formula>AND($A1&gt;30,$A1&lt;40)</formula>
    </cfRule>
    <cfRule type="expression" dxfId="215" priority="20">
      <formula>AND($A1&gt;2,$A1&lt;15)</formula>
    </cfRule>
    <cfRule type="expression" dxfId="214" priority="23">
      <formula>ISNUMBER(SEARCH("Subtotal",$C1))</formula>
    </cfRule>
  </conditionalFormatting>
  <conditionalFormatting sqref="D1:D1048576">
    <cfRule type="expression" dxfId="213" priority="14">
      <formula>OR(D1="NoPS",D1="PS_ScientificArea[DKUNI Scientific Area]")</formula>
    </cfRule>
  </conditionalFormatting>
  <conditionalFormatting sqref="E1:F13 E14 E15:F1048576">
    <cfRule type="expression" dxfId="212" priority="11">
      <formula>OR(E1="Write name or leave blank",E1="Specify the cost (max 80 characters)")</formula>
    </cfRule>
  </conditionalFormatting>
  <conditionalFormatting sqref="E13:F13">
    <cfRule type="expression" dxfId="211" priority="15">
      <formula>$E$13="Missing information"</formula>
    </cfRule>
  </conditionalFormatting>
  <conditionalFormatting sqref="F1:G13 G14 F15:G1048576">
    <cfRule type="expression" dxfId="210" priority="16">
      <formula>$G1="per VIP-FTE"</formula>
    </cfRule>
    <cfRule type="expression" dxfId="209" priority="17">
      <formula>$G1="per VIP-FTE"</formula>
    </cfRule>
  </conditionalFormatting>
  <conditionalFormatting sqref="G1:G1048576">
    <cfRule type="expression" dxfId="208" priority="13">
      <formula>$D1="NoPS"</formula>
    </cfRule>
  </conditionalFormatting>
  <conditionalFormatting sqref="H27:H1048576">
    <cfRule type="expression" dxfId="206" priority="24">
      <formula>$A27&gt;100</formula>
    </cfRule>
  </conditionalFormatting>
  <conditionalFormatting sqref="I27:I1048576">
    <cfRule type="expression" dxfId="205" priority="25">
      <formula>$A27&gt;100</formula>
    </cfRule>
  </conditionalFormatting>
  <conditionalFormatting sqref="J27:U1048576">
    <cfRule type="expression" dxfId="203" priority="26">
      <formula>J$29="FTE"</formula>
    </cfRule>
    <cfRule type="expression" dxfId="202" priority="27">
      <formula>J$29="Costs"</formula>
    </cfRule>
  </conditionalFormatting>
  <conditionalFormatting sqref="L1:M1048576">
    <cfRule type="expression" dxfId="201" priority="10">
      <formula>$L$25="0 months"</formula>
    </cfRule>
  </conditionalFormatting>
  <conditionalFormatting sqref="N1:O1048576">
    <cfRule type="expression" dxfId="200" priority="9">
      <formula>$N$25="0 months"</formula>
    </cfRule>
  </conditionalFormatting>
  <conditionalFormatting sqref="P1:Q1048576">
    <cfRule type="expression" dxfId="199" priority="8">
      <formula>$P$25="0 months"</formula>
    </cfRule>
  </conditionalFormatting>
  <conditionalFormatting sqref="R1:S1048576">
    <cfRule type="expression" dxfId="198" priority="7">
      <formula>$R$25="0 months"</formula>
    </cfRule>
  </conditionalFormatting>
  <conditionalFormatting sqref="T1:U1048576">
    <cfRule type="expression" dxfId="197" priority="6">
      <formula>$T$25="0 months"</formula>
    </cfRule>
  </conditionalFormatting>
  <printOptions horizontalCentered="1"/>
  <pageMargins left="0" right="0" top="0.74803149606299213" bottom="0.74803149606299213" header="0.31496062992125984" footer="0.31496062992125984"/>
  <pageSetup paperSize="9" scale="47"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40" id="{5A45BD19-1D58-42BF-8F19-B19071F5C774}">
            <xm:f>OR($E$8&lt;&gt;"Internationalisation Fellowship",'Internationalisation Fellowship'!$F$21:$G$21="No")</xm:f>
            <x14:dxf>
              <font>
                <color rgb="FFF7F7F7"/>
              </font>
            </x14:dxf>
          </x14:cfRule>
          <xm:sqref>G15:G18</xm:sqref>
        </x14:conditionalFormatting>
        <x14:conditionalFormatting xmlns:xm="http://schemas.microsoft.com/office/excel/2006/main">
          <x14:cfRule type="expression" priority="539" id="{15A9E10E-D58C-485A-B1AC-A4F260E5302F}">
            <xm:f>OR($E$8&lt;&gt;"Internationalisation Fellowship",'Internationalisation Fellowship'!$F$21:$G$21="No")</xm:f>
            <x14:dxf>
              <font>
                <color rgb="FFF7F7F7"/>
              </font>
              <fill>
                <patternFill>
                  <bgColor rgb="FFF7F7F7"/>
                </patternFill>
              </fill>
              <border>
                <left/>
                <right/>
                <top/>
                <bottom/>
                <vertical/>
                <horizontal/>
              </border>
            </x14:dxf>
          </x14:cfRule>
          <xm:sqref>I15:K18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B31E6-4534-4E55-BD6F-732930CAD3C9}">
  <sheetPr codeName="Sheet4"/>
  <dimension ref="A1:DZ104"/>
  <sheetViews>
    <sheetView showGridLines="0" topLeftCell="DL1" zoomScale="150" zoomScaleNormal="150" workbookViewId="0">
      <selection activeCell="DS2" sqref="DS2"/>
    </sheetView>
  </sheetViews>
  <sheetFormatPr defaultColWidth="11.7109375" defaultRowHeight="15" x14ac:dyDescent="0.25"/>
  <cols>
    <col min="1" max="1" width="2.7109375" style="3" customWidth="1"/>
    <col min="2" max="2" width="2.7109375" customWidth="1"/>
    <col min="3" max="3" width="24.42578125" customWidth="1"/>
    <col min="4" max="4" width="97.7109375" customWidth="1"/>
    <col min="5" max="5" width="2.7109375" style="3" customWidth="1"/>
    <col min="6" max="6" width="2.7109375" customWidth="1"/>
    <col min="7" max="7" width="8.140625" style="196" customWidth="1"/>
    <col min="8" max="8" width="2.7109375" customWidth="1"/>
    <col min="9" max="9" width="16.140625" customWidth="1"/>
    <col min="10" max="10" width="13" bestFit="1" customWidth="1"/>
    <col min="11" max="11" width="2.7109375" customWidth="1"/>
    <col min="12" max="12" width="12.28515625" customWidth="1"/>
    <col min="13" max="13" width="2.7109375" customWidth="1"/>
    <col min="14" max="14" width="12.28515625" customWidth="1"/>
    <col min="15" max="15" width="2.7109375" style="3" customWidth="1"/>
    <col min="16" max="16" width="2.7109375" customWidth="1"/>
    <col min="17" max="17" width="39.140625" customWidth="1"/>
    <col min="18" max="18" width="7.140625" bestFit="1" customWidth="1"/>
    <col min="19" max="19" width="13.42578125" bestFit="1" customWidth="1"/>
    <col min="20" max="20" width="20.140625" bestFit="1" customWidth="1"/>
    <col min="21" max="21" width="20.7109375" bestFit="1" customWidth="1"/>
    <col min="22" max="22" width="27" bestFit="1" customWidth="1"/>
    <col min="23" max="23" width="2.7109375" style="3" customWidth="1"/>
    <col min="24" max="24" width="2.7109375" customWidth="1"/>
    <col min="25" max="25" width="25.140625" bestFit="1" customWidth="1"/>
    <col min="26" max="26" width="17.42578125" bestFit="1" customWidth="1"/>
    <col min="27" max="27" width="2.7109375" customWidth="1"/>
    <col min="28" max="28" width="33.42578125" style="37" bestFit="1" customWidth="1"/>
    <col min="29" max="29" width="2.7109375" customWidth="1"/>
    <col min="30" max="30" width="23.7109375" bestFit="1" customWidth="1"/>
    <col min="31" max="31" width="11.5703125" bestFit="1" customWidth="1"/>
    <col min="32" max="32" width="2.7109375" style="3" customWidth="1"/>
    <col min="33" max="33" width="2.28515625" bestFit="1" customWidth="1"/>
    <col min="34" max="34" width="34.85546875" bestFit="1" customWidth="1"/>
    <col min="35" max="35" width="2.7109375" customWidth="1"/>
    <col min="36" max="36" width="20.140625" bestFit="1" customWidth="1"/>
    <col min="37" max="37" width="21.5703125" bestFit="1" customWidth="1"/>
    <col min="38" max="38" width="2.7109375" customWidth="1"/>
    <col min="39" max="39" width="31.42578125" bestFit="1" customWidth="1"/>
    <col min="40" max="40" width="2.7109375" style="3" customWidth="1"/>
    <col min="41" max="41" width="2.7109375" customWidth="1"/>
    <col min="42" max="42" width="34.85546875" bestFit="1" customWidth="1"/>
    <col min="43" max="43" width="2.7109375" customWidth="1"/>
    <col min="44" max="44" width="20.140625" bestFit="1" customWidth="1"/>
    <col min="45" max="45" width="21.5703125" bestFit="1" customWidth="1"/>
    <col min="46" max="46" width="2.7109375" customWidth="1"/>
    <col min="47" max="47" width="31.42578125" bestFit="1" customWidth="1"/>
    <col min="48" max="48" width="2.7109375" style="3" customWidth="1"/>
    <col min="49" max="49" width="2.7109375" customWidth="1"/>
    <col min="50" max="50" width="34.85546875" bestFit="1" customWidth="1"/>
    <col min="51" max="51" width="2.7109375" customWidth="1"/>
    <col min="52" max="52" width="20.140625" bestFit="1" customWidth="1"/>
    <col min="53" max="53" width="21.5703125" bestFit="1" customWidth="1"/>
    <col min="54" max="54" width="2.7109375" customWidth="1"/>
    <col min="55" max="55" width="31.42578125" bestFit="1" customWidth="1"/>
    <col min="56" max="56" width="2.7109375" style="3" customWidth="1"/>
    <col min="57" max="57" width="2.7109375" customWidth="1"/>
    <col min="58" max="58" width="38.7109375" bestFit="1" customWidth="1"/>
    <col min="59" max="59" width="27" bestFit="1" customWidth="1"/>
    <col min="60" max="60" width="2.7109375" customWidth="1"/>
    <col min="61" max="61" width="28.85546875" bestFit="1" customWidth="1"/>
    <col min="62" max="62" width="2.7109375" customWidth="1"/>
    <col min="63" max="63" width="26.42578125" bestFit="1" customWidth="1"/>
    <col min="64" max="64" width="2.7109375" customWidth="1"/>
    <col min="65" max="65" width="2.7109375" style="3" customWidth="1"/>
    <col min="66" max="66" width="34.85546875" bestFit="1" customWidth="1"/>
    <col min="67" max="67" width="2.7109375" customWidth="1"/>
    <col min="69" max="69" width="21.5703125" bestFit="1" customWidth="1"/>
    <col min="70" max="70" width="2.7109375" customWidth="1"/>
    <col min="71" max="71" width="28.7109375" bestFit="1" customWidth="1"/>
    <col min="72" max="72" width="2.7109375" customWidth="1"/>
    <col min="73" max="73" width="55.5703125" bestFit="1" customWidth="1"/>
    <col min="74" max="74" width="2.7109375" customWidth="1"/>
    <col min="75" max="75" width="2.7109375" style="3" customWidth="1"/>
    <col min="77" max="77" width="2.7109375" customWidth="1"/>
    <col min="78" max="78" width="28.7109375" bestFit="1" customWidth="1"/>
    <col min="79" max="79" width="2.7109375" customWidth="1"/>
    <col min="80" max="80" width="2.7109375" style="3" customWidth="1"/>
    <col min="82" max="82" width="2.7109375" customWidth="1"/>
    <col min="83" max="83" width="28.7109375" bestFit="1" customWidth="1"/>
    <col min="84" max="85" width="2.7109375" customWidth="1"/>
    <col min="86" max="86" width="34.85546875" bestFit="1" customWidth="1"/>
    <col min="87" max="87" width="2.7109375" customWidth="1"/>
    <col min="88" max="88" width="20.85546875" bestFit="1" customWidth="1"/>
    <col min="89" max="89" width="2.7109375" customWidth="1"/>
    <col min="90" max="90" width="28.7109375" bestFit="1" customWidth="1"/>
    <col min="91" max="91" width="2.7109375" style="3" customWidth="1"/>
    <col min="92" max="92" width="2.7109375" customWidth="1"/>
    <col min="93" max="93" width="34.85546875" bestFit="1" customWidth="1"/>
    <col min="94" max="94" width="2.7109375" customWidth="1"/>
    <col min="95" max="95" width="24.28515625" bestFit="1" customWidth="1"/>
    <col min="96" max="96" width="2.7109375" style="3" customWidth="1"/>
    <col min="97" max="97" width="2.7109375" customWidth="1"/>
    <col min="98" max="98" width="34.85546875" bestFit="1" customWidth="1"/>
    <col min="99" max="99" width="2.7109375" customWidth="1"/>
    <col min="100" max="100" width="20.140625" bestFit="1" customWidth="1"/>
    <col min="101" max="101" width="21.5703125" bestFit="1" customWidth="1"/>
    <col min="102" max="102" width="2.7109375" customWidth="1"/>
    <col min="103" max="103" width="24.28515625" bestFit="1" customWidth="1"/>
    <col min="104" max="105" width="2.7109375" style="3" customWidth="1"/>
    <col min="106" max="106" width="34.85546875" bestFit="1" customWidth="1"/>
    <col min="107" max="107" width="2.7109375" customWidth="1"/>
    <col min="108" max="108" width="39.140625" bestFit="1" customWidth="1"/>
    <col min="109" max="109" width="2.7109375" customWidth="1"/>
    <col min="110" max="110" width="2.7109375" style="3" customWidth="1"/>
    <col min="111" max="111" width="34.85546875" bestFit="1" customWidth="1"/>
    <col min="112" max="112" width="2.7109375" customWidth="1"/>
    <col min="113" max="113" width="57.28515625" bestFit="1" customWidth="1"/>
    <col min="114" max="114" width="2.7109375" customWidth="1"/>
    <col min="115" max="115" width="2.7109375" style="3" customWidth="1"/>
    <col min="116" max="116" width="34.85546875" bestFit="1" customWidth="1"/>
    <col min="117" max="117" width="2.7109375" customWidth="1"/>
    <col min="118" max="118" width="39.140625" bestFit="1" customWidth="1"/>
    <col min="119" max="119" width="2.7109375" customWidth="1"/>
    <col min="120" max="120" width="2.7109375" style="3" customWidth="1"/>
    <col min="121" max="121" width="34.85546875" bestFit="1" customWidth="1"/>
    <col min="122" max="122" width="2.7109375" customWidth="1"/>
    <col min="123" max="123" width="2.28515625" bestFit="1" customWidth="1"/>
    <col min="124" max="124" width="34.85546875" bestFit="1" customWidth="1"/>
    <col min="125" max="125" width="2.7109375" customWidth="1"/>
    <col min="126" max="126" width="20.140625" bestFit="1" customWidth="1"/>
    <col min="127" max="127" width="21.5703125" bestFit="1" customWidth="1"/>
    <col min="128" max="128" width="2.7109375" customWidth="1"/>
    <col min="129" max="129" width="31.42578125" bestFit="1" customWidth="1"/>
    <col min="130" max="130" width="2.7109375" style="3" customWidth="1"/>
  </cols>
  <sheetData>
    <row r="1" spans="3:129" x14ac:dyDescent="0.25">
      <c r="BL1" s="181"/>
      <c r="BM1"/>
      <c r="BV1" s="3"/>
      <c r="BW1"/>
      <c r="CA1" s="3"/>
      <c r="CB1"/>
      <c r="CF1" s="3"/>
      <c r="DA1"/>
      <c r="DE1" s="3"/>
      <c r="DF1"/>
      <c r="DJ1" s="3"/>
      <c r="DK1"/>
      <c r="DO1" s="3"/>
      <c r="DP1"/>
      <c r="DR1" s="3"/>
    </row>
    <row r="2" spans="3:129" ht="18.75" x14ac:dyDescent="0.3">
      <c r="C2" s="298" t="s">
        <v>242</v>
      </c>
      <c r="D2" s="298"/>
      <c r="G2" s="266" t="s">
        <v>190</v>
      </c>
      <c r="H2" s="266"/>
      <c r="I2" s="266"/>
      <c r="J2" s="266"/>
      <c r="K2" s="266"/>
      <c r="L2" s="266"/>
      <c r="M2" s="266"/>
      <c r="N2" s="266"/>
      <c r="Q2" s="299" t="s">
        <v>192</v>
      </c>
      <c r="R2" s="299"/>
      <c r="S2" s="299"/>
      <c r="T2" s="299"/>
      <c r="U2" s="299"/>
      <c r="V2" s="299"/>
      <c r="X2" s="25"/>
      <c r="Y2" s="299" t="s">
        <v>16</v>
      </c>
      <c r="Z2" s="299"/>
      <c r="AA2" s="299"/>
      <c r="AB2" s="299"/>
      <c r="AC2" s="299"/>
      <c r="AD2" s="299"/>
      <c r="AE2" s="299"/>
      <c r="AG2" s="2">
        <v>0</v>
      </c>
      <c r="AH2" s="297" t="s">
        <v>3</v>
      </c>
      <c r="AI2" s="297"/>
      <c r="AJ2" s="297"/>
      <c r="AK2" s="297"/>
      <c r="AL2" s="297"/>
      <c r="AM2" s="297"/>
      <c r="AO2" s="2"/>
      <c r="AP2" s="297" t="s">
        <v>2</v>
      </c>
      <c r="AQ2" s="297"/>
      <c r="AR2" s="297"/>
      <c r="AS2" s="297"/>
      <c r="AT2" s="297"/>
      <c r="AU2" s="297"/>
      <c r="AX2" s="297" t="s">
        <v>1</v>
      </c>
      <c r="AY2" s="297"/>
      <c r="AZ2" s="297"/>
      <c r="BA2" s="297"/>
      <c r="BB2" s="297"/>
      <c r="BC2" s="297"/>
      <c r="BE2" s="2"/>
      <c r="BF2" s="297" t="s">
        <v>80</v>
      </c>
      <c r="BG2" s="297"/>
      <c r="BH2" s="297"/>
      <c r="BI2" s="297"/>
      <c r="BJ2" s="297"/>
      <c r="BK2" s="297"/>
      <c r="BL2" s="264"/>
      <c r="BM2" s="2"/>
      <c r="BN2" s="297" t="s">
        <v>81</v>
      </c>
      <c r="BO2" s="297"/>
      <c r="BP2" s="297"/>
      <c r="BQ2" s="297"/>
      <c r="BR2" s="297"/>
      <c r="BS2" s="297"/>
      <c r="BT2" s="297"/>
      <c r="BU2" s="297"/>
      <c r="BV2" s="3"/>
      <c r="BW2" s="25"/>
      <c r="BX2" s="297" t="s">
        <v>86</v>
      </c>
      <c r="BY2" s="297"/>
      <c r="BZ2" s="297"/>
      <c r="CA2" s="3"/>
      <c r="CB2" s="2"/>
      <c r="CC2" s="297" t="s">
        <v>85</v>
      </c>
      <c r="CD2" s="297"/>
      <c r="CE2" s="297"/>
      <c r="CF2" s="3"/>
      <c r="CG2" s="2"/>
      <c r="CH2" s="297" t="s">
        <v>79</v>
      </c>
      <c r="CI2" s="297"/>
      <c r="CJ2" s="297"/>
      <c r="CK2" s="297"/>
      <c r="CL2" s="297"/>
      <c r="CN2" s="2"/>
      <c r="CO2" s="297" t="s">
        <v>256</v>
      </c>
      <c r="CP2" s="297"/>
      <c r="CQ2" s="297"/>
      <c r="CS2" s="2"/>
      <c r="CT2" s="297" t="s">
        <v>265</v>
      </c>
      <c r="CU2" s="297"/>
      <c r="CV2" s="297"/>
      <c r="CW2" s="297"/>
      <c r="CX2" s="297"/>
      <c r="CY2" s="297"/>
      <c r="DA2" s="2"/>
      <c r="DB2" s="297" t="s">
        <v>88</v>
      </c>
      <c r="DC2" s="297"/>
      <c r="DD2" s="297"/>
      <c r="DE2" s="3"/>
      <c r="DF2" s="2"/>
      <c r="DG2" s="297" t="s">
        <v>82</v>
      </c>
      <c r="DH2" s="297"/>
      <c r="DI2" s="297"/>
      <c r="DJ2" s="3"/>
      <c r="DK2" s="2"/>
      <c r="DL2" s="297" t="s">
        <v>87</v>
      </c>
      <c r="DM2" s="297"/>
      <c r="DN2" s="297"/>
      <c r="DO2" s="3"/>
      <c r="DP2"/>
      <c r="DQ2" s="170" t="s">
        <v>83</v>
      </c>
      <c r="DR2" s="3"/>
      <c r="DS2" s="2">
        <v>0</v>
      </c>
      <c r="DT2" s="297" t="s">
        <v>271</v>
      </c>
      <c r="DU2" s="297"/>
      <c r="DV2" s="297"/>
      <c r="DW2" s="297"/>
      <c r="DX2" s="297"/>
      <c r="DY2" s="297"/>
    </row>
    <row r="3" spans="3:129" ht="15" customHeight="1" x14ac:dyDescent="0.25">
      <c r="BL3" s="181"/>
      <c r="BM3"/>
      <c r="BV3" s="3"/>
      <c r="BW3"/>
      <c r="CA3" s="3"/>
      <c r="CB3"/>
      <c r="CF3" s="3"/>
      <c r="DA3"/>
      <c r="DE3" s="3"/>
      <c r="DF3"/>
      <c r="DJ3" s="3"/>
      <c r="DK3"/>
      <c r="DO3" s="3"/>
      <c r="DP3"/>
      <c r="DR3" s="3"/>
    </row>
    <row r="4" spans="3:129" ht="15" customHeight="1" thickBot="1" x14ac:dyDescent="0.3">
      <c r="C4" s="249"/>
      <c r="D4" s="249"/>
      <c r="G4" s="2" t="s">
        <v>196</v>
      </c>
      <c r="I4" t="s">
        <v>197</v>
      </c>
      <c r="J4" t="s">
        <v>198</v>
      </c>
      <c r="L4" t="s">
        <v>258</v>
      </c>
      <c r="N4" t="s">
        <v>257</v>
      </c>
      <c r="Q4" t="s">
        <v>37</v>
      </c>
      <c r="R4" t="s">
        <v>93</v>
      </c>
      <c r="S4" t="s">
        <v>74</v>
      </c>
      <c r="T4" t="s">
        <v>72</v>
      </c>
      <c r="U4" t="s">
        <v>73</v>
      </c>
      <c r="V4" t="s">
        <v>44</v>
      </c>
      <c r="Y4" t="s">
        <v>16</v>
      </c>
      <c r="Z4" t="s">
        <v>43</v>
      </c>
      <c r="AB4" s="2" t="s">
        <v>42</v>
      </c>
      <c r="AD4" t="s">
        <v>68</v>
      </c>
      <c r="AE4" t="s">
        <v>62</v>
      </c>
      <c r="AH4" s="4" t="s">
        <v>0</v>
      </c>
      <c r="AJ4" s="4" t="s">
        <v>69</v>
      </c>
      <c r="AK4" s="4" t="s">
        <v>100</v>
      </c>
      <c r="AM4" s="4" t="s">
        <v>65</v>
      </c>
      <c r="AP4" s="4" t="s">
        <v>0</v>
      </c>
      <c r="AR4" s="4" t="s">
        <v>69</v>
      </c>
      <c r="AS4" s="4" t="s">
        <v>100</v>
      </c>
      <c r="AU4" s="4" t="s">
        <v>65</v>
      </c>
      <c r="AX4" s="4" t="s">
        <v>0</v>
      </c>
      <c r="AZ4" s="4" t="s">
        <v>69</v>
      </c>
      <c r="BA4" s="4" t="s">
        <v>100</v>
      </c>
      <c r="BC4" s="4" t="s">
        <v>65</v>
      </c>
      <c r="BF4" s="4" t="s">
        <v>102</v>
      </c>
      <c r="BG4" s="4" t="s">
        <v>99</v>
      </c>
      <c r="BI4" s="4" t="s">
        <v>112</v>
      </c>
      <c r="BK4" s="153" t="s">
        <v>113</v>
      </c>
      <c r="BL4" s="3"/>
      <c r="BM4"/>
      <c r="BN4" s="4" t="s">
        <v>0</v>
      </c>
      <c r="BP4" s="4" t="s">
        <v>69</v>
      </c>
      <c r="BQ4" s="4" t="s">
        <v>100</v>
      </c>
      <c r="BS4" s="4" t="s">
        <v>142</v>
      </c>
      <c r="BU4" s="4" t="s">
        <v>175</v>
      </c>
      <c r="BV4" s="3"/>
      <c r="BW4"/>
      <c r="BX4" s="4" t="s">
        <v>69</v>
      </c>
      <c r="BZ4" s="4" t="s">
        <v>142</v>
      </c>
      <c r="CA4" s="3"/>
      <c r="CB4"/>
      <c r="CC4" s="4" t="s">
        <v>69</v>
      </c>
      <c r="CE4" s="4" t="s">
        <v>142</v>
      </c>
      <c r="CF4" s="3"/>
      <c r="CH4" s="4" t="s">
        <v>0</v>
      </c>
      <c r="CJ4" s="4" t="s">
        <v>69</v>
      </c>
      <c r="CL4" s="4" t="s">
        <v>142</v>
      </c>
      <c r="CO4" s="4" t="s">
        <v>0</v>
      </c>
      <c r="CQ4" s="4" t="s">
        <v>65</v>
      </c>
      <c r="CT4" s="4" t="s">
        <v>0</v>
      </c>
      <c r="CV4" s="4" t="s">
        <v>69</v>
      </c>
      <c r="CW4" s="4" t="s">
        <v>100</v>
      </c>
      <c r="CY4" s="4" t="s">
        <v>65</v>
      </c>
      <c r="DA4"/>
      <c r="DB4" s="4" t="s">
        <v>0</v>
      </c>
      <c r="DD4" s="4" t="s">
        <v>65</v>
      </c>
      <c r="DE4" s="3"/>
      <c r="DF4"/>
      <c r="DG4" s="4" t="s">
        <v>0</v>
      </c>
      <c r="DI4" s="4" t="s">
        <v>65</v>
      </c>
      <c r="DJ4" s="3"/>
      <c r="DK4"/>
      <c r="DL4" s="4" t="s">
        <v>0</v>
      </c>
      <c r="DN4" s="4" t="s">
        <v>65</v>
      </c>
      <c r="DO4" s="3"/>
      <c r="DP4"/>
      <c r="DQ4" s="4" t="s">
        <v>0</v>
      </c>
      <c r="DR4" s="3"/>
      <c r="DT4" s="4" t="s">
        <v>0</v>
      </c>
      <c r="DV4" s="4" t="s">
        <v>69</v>
      </c>
      <c r="DW4" s="4" t="s">
        <v>100</v>
      </c>
      <c r="DY4" s="4" t="s">
        <v>65</v>
      </c>
    </row>
    <row r="5" spans="3:129" ht="15.75" thickTop="1" x14ac:dyDescent="0.25">
      <c r="C5" s="249"/>
      <c r="D5" s="249"/>
      <c r="G5" s="37">
        <v>1</v>
      </c>
      <c r="I5" t="s">
        <v>194</v>
      </c>
      <c r="L5" t="s">
        <v>195</v>
      </c>
      <c r="N5" t="s">
        <v>195</v>
      </c>
      <c r="Q5" t="s">
        <v>41</v>
      </c>
      <c r="R5" s="71" t="s">
        <v>96</v>
      </c>
      <c r="T5" s="5"/>
      <c r="U5" s="5"/>
      <c r="V5" s="6"/>
      <c r="Y5" t="s">
        <v>17</v>
      </c>
      <c r="Z5" s="5">
        <v>250000</v>
      </c>
      <c r="AB5" s="37" t="s">
        <v>6</v>
      </c>
      <c r="AD5" t="s">
        <v>21</v>
      </c>
      <c r="AH5" t="s">
        <v>75</v>
      </c>
      <c r="AJ5" t="s">
        <v>71</v>
      </c>
      <c r="AK5" t="s">
        <v>66</v>
      </c>
      <c r="AM5" t="s">
        <v>26</v>
      </c>
      <c r="AP5" t="s">
        <v>75</v>
      </c>
      <c r="AR5" t="s">
        <v>71</v>
      </c>
      <c r="AS5" t="s">
        <v>66</v>
      </c>
      <c r="AU5" t="s">
        <v>26</v>
      </c>
      <c r="AX5" t="s">
        <v>75</v>
      </c>
      <c r="AZ5" t="s">
        <v>71</v>
      </c>
      <c r="BA5" t="s">
        <v>66</v>
      </c>
      <c r="BC5" t="s">
        <v>26</v>
      </c>
      <c r="BF5" t="s">
        <v>103</v>
      </c>
      <c r="BG5" s="60"/>
      <c r="BH5" s="60"/>
      <c r="BI5" t="s">
        <v>101</v>
      </c>
      <c r="BK5" s="5">
        <v>60000</v>
      </c>
      <c r="BL5" s="3"/>
      <c r="BM5"/>
      <c r="BN5" t="s">
        <v>75</v>
      </c>
      <c r="BP5" t="s">
        <v>71</v>
      </c>
      <c r="BQ5" t="s">
        <v>66</v>
      </c>
      <c r="BR5" s="60"/>
      <c r="BS5" s="5">
        <v>8000</v>
      </c>
      <c r="BT5" s="5"/>
      <c r="BU5" t="s">
        <v>230</v>
      </c>
      <c r="BV5" s="3"/>
      <c r="BW5"/>
      <c r="BX5" s="37" t="s">
        <v>71</v>
      </c>
      <c r="BZ5" s="5">
        <v>5000</v>
      </c>
      <c r="CA5" s="3"/>
      <c r="CB5"/>
      <c r="CC5" t="s">
        <v>71</v>
      </c>
      <c r="CE5" s="5">
        <v>5000</v>
      </c>
      <c r="CF5" s="3"/>
      <c r="CH5" t="s">
        <v>75</v>
      </c>
      <c r="CJ5" t="s">
        <v>71</v>
      </c>
      <c r="CL5" s="5">
        <v>8000</v>
      </c>
      <c r="CO5" t="s">
        <v>75</v>
      </c>
      <c r="CQ5" t="s">
        <v>26</v>
      </c>
      <c r="CT5" t="s">
        <v>75</v>
      </c>
      <c r="CV5" t="s">
        <v>71</v>
      </c>
      <c r="CW5" t="s">
        <v>66</v>
      </c>
      <c r="CY5" t="s">
        <v>26</v>
      </c>
      <c r="DA5"/>
      <c r="DB5" t="s">
        <v>75</v>
      </c>
      <c r="DD5" t="s">
        <v>26</v>
      </c>
      <c r="DE5" s="3"/>
      <c r="DF5"/>
      <c r="DG5" t="s">
        <v>75</v>
      </c>
      <c r="DI5" t="s">
        <v>26</v>
      </c>
      <c r="DJ5" s="3"/>
      <c r="DK5"/>
      <c r="DL5" t="s">
        <v>75</v>
      </c>
      <c r="DN5" t="s">
        <v>26</v>
      </c>
      <c r="DO5" s="3"/>
      <c r="DP5"/>
      <c r="DQ5" t="s">
        <v>75</v>
      </c>
      <c r="DR5" s="3"/>
      <c r="DT5" t="s">
        <v>75</v>
      </c>
      <c r="DV5" t="s">
        <v>71</v>
      </c>
      <c r="DW5" t="s">
        <v>66</v>
      </c>
      <c r="DY5" t="s">
        <v>26</v>
      </c>
    </row>
    <row r="6" spans="3:129" x14ac:dyDescent="0.25">
      <c r="C6" s="249"/>
      <c r="D6" s="249"/>
      <c r="G6" s="37">
        <v>2</v>
      </c>
      <c r="I6" t="s">
        <v>199</v>
      </c>
      <c r="J6">
        <v>1</v>
      </c>
      <c r="L6">
        <v>2024</v>
      </c>
      <c r="N6">
        <v>2024</v>
      </c>
      <c r="Q6" t="s">
        <v>3</v>
      </c>
      <c r="R6">
        <v>1</v>
      </c>
      <c r="S6">
        <v>4</v>
      </c>
      <c r="T6" s="5"/>
      <c r="U6" s="5">
        <v>7000000</v>
      </c>
      <c r="V6" s="6" t="str">
        <f>HYPERLINK("#_"&amp;GrantTypes[[#This Row],[No.]],"Go to grant lists")</f>
        <v>Go to grant lists</v>
      </c>
      <c r="Y6" t="s">
        <v>18</v>
      </c>
      <c r="Z6" s="5">
        <v>200000</v>
      </c>
      <c r="AB6" s="37" t="s">
        <v>7</v>
      </c>
      <c r="AD6" t="s">
        <v>22</v>
      </c>
      <c r="AE6" t="s">
        <v>63</v>
      </c>
      <c r="AH6" t="s">
        <v>6</v>
      </c>
      <c r="AJ6" s="37" t="s">
        <v>146</v>
      </c>
      <c r="AK6" s="37" t="s">
        <v>67</v>
      </c>
      <c r="AM6" t="s">
        <v>34</v>
      </c>
      <c r="AP6" t="s">
        <v>6</v>
      </c>
      <c r="AR6" s="37" t="s">
        <v>146</v>
      </c>
      <c r="AS6" s="37" t="s">
        <v>67</v>
      </c>
      <c r="AU6" t="s">
        <v>34</v>
      </c>
      <c r="AX6" t="s">
        <v>6</v>
      </c>
      <c r="AZ6" s="37" t="s">
        <v>146</v>
      </c>
      <c r="BA6" s="37" t="s">
        <v>67</v>
      </c>
      <c r="BC6" t="s">
        <v>34</v>
      </c>
      <c r="BF6" t="s">
        <v>104</v>
      </c>
      <c r="BG6" s="5">
        <v>450000</v>
      </c>
      <c r="BH6" s="5"/>
      <c r="BI6" t="s">
        <v>148</v>
      </c>
      <c r="BL6" s="3"/>
      <c r="BM6"/>
      <c r="BN6" t="s">
        <v>6</v>
      </c>
      <c r="BP6" s="37" t="s">
        <v>20</v>
      </c>
      <c r="BQ6" s="37" t="s">
        <v>67</v>
      </c>
      <c r="BR6" s="5"/>
      <c r="BU6" t="s">
        <v>176</v>
      </c>
      <c r="BV6" s="3"/>
      <c r="BW6"/>
      <c r="BX6" s="37" t="s">
        <v>20</v>
      </c>
      <c r="CA6" s="3"/>
      <c r="CB6"/>
      <c r="CC6" t="s">
        <v>20</v>
      </c>
      <c r="CF6" s="3"/>
      <c r="CH6" t="s">
        <v>6</v>
      </c>
      <c r="CJ6" s="37" t="s">
        <v>132</v>
      </c>
      <c r="CO6" t="s">
        <v>6</v>
      </c>
      <c r="CQ6" t="s">
        <v>267</v>
      </c>
      <c r="CT6" t="s">
        <v>6</v>
      </c>
      <c r="CV6" s="37" t="s">
        <v>111</v>
      </c>
      <c r="CW6" s="37" t="s">
        <v>67</v>
      </c>
      <c r="CY6" s="37" t="s">
        <v>110</v>
      </c>
      <c r="DA6"/>
      <c r="DB6" t="s">
        <v>6</v>
      </c>
      <c r="DD6" s="37" t="s">
        <v>115</v>
      </c>
      <c r="DE6" s="3"/>
      <c r="DF6"/>
      <c r="DG6" t="s">
        <v>6</v>
      </c>
      <c r="DI6" s="37" t="s">
        <v>115</v>
      </c>
      <c r="DJ6" s="3"/>
      <c r="DK6"/>
      <c r="DL6" t="s">
        <v>6</v>
      </c>
      <c r="DN6" s="37" t="s">
        <v>115</v>
      </c>
      <c r="DO6" s="3"/>
      <c r="DP6"/>
      <c r="DQ6" t="s">
        <v>6</v>
      </c>
      <c r="DR6" s="3"/>
      <c r="DT6" t="s">
        <v>6</v>
      </c>
      <c r="DV6" s="37" t="s">
        <v>146</v>
      </c>
      <c r="DW6" s="37" t="s">
        <v>67</v>
      </c>
      <c r="DY6" t="s">
        <v>34</v>
      </c>
    </row>
    <row r="7" spans="3:129" x14ac:dyDescent="0.25">
      <c r="C7" s="249"/>
      <c r="D7" s="249"/>
      <c r="G7" s="37">
        <v>3</v>
      </c>
      <c r="I7" t="s">
        <v>200</v>
      </c>
      <c r="J7">
        <v>2</v>
      </c>
      <c r="L7">
        <v>2025</v>
      </c>
      <c r="N7">
        <v>2025</v>
      </c>
      <c r="Q7" t="s">
        <v>2</v>
      </c>
      <c r="R7">
        <v>2</v>
      </c>
      <c r="S7">
        <v>5</v>
      </c>
      <c r="T7" s="5">
        <v>10000000</v>
      </c>
      <c r="U7" s="5">
        <v>13000000</v>
      </c>
      <c r="V7" s="6" t="str">
        <f>HYPERLINK("#_"&amp;GrantTypes[[#This Row],[No.]],"Go to grant lists")</f>
        <v>Go to grant lists</v>
      </c>
      <c r="AB7" s="37" t="s">
        <v>8</v>
      </c>
      <c r="AD7" t="s">
        <v>23</v>
      </c>
      <c r="AE7" t="s">
        <v>64</v>
      </c>
      <c r="AH7" t="s">
        <v>7</v>
      </c>
      <c r="AJ7" s="37" t="s">
        <v>20</v>
      </c>
      <c r="AK7" s="37" t="s">
        <v>67</v>
      </c>
      <c r="AM7" t="s">
        <v>125</v>
      </c>
      <c r="AP7" t="s">
        <v>7</v>
      </c>
      <c r="AR7" s="37" t="s">
        <v>20</v>
      </c>
      <c r="AS7" s="37" t="s">
        <v>67</v>
      </c>
      <c r="AU7" t="s">
        <v>125</v>
      </c>
      <c r="AX7" t="s">
        <v>7</v>
      </c>
      <c r="AZ7" s="37" t="s">
        <v>20</v>
      </c>
      <c r="BA7" s="37" t="s">
        <v>67</v>
      </c>
      <c r="BC7" t="s">
        <v>125</v>
      </c>
      <c r="BF7" t="s">
        <v>105</v>
      </c>
      <c r="BG7" s="5">
        <v>500000</v>
      </c>
      <c r="BH7" s="5"/>
      <c r="BI7" t="s">
        <v>149</v>
      </c>
      <c r="BL7" s="3"/>
      <c r="BM7"/>
      <c r="BN7" t="s">
        <v>7</v>
      </c>
      <c r="BR7" s="5"/>
      <c r="BV7" s="3"/>
      <c r="BW7"/>
      <c r="BZ7" s="1"/>
      <c r="CA7" s="3"/>
      <c r="CB7"/>
      <c r="CE7" s="1"/>
      <c r="CF7" s="3"/>
      <c r="CH7" t="s">
        <v>7</v>
      </c>
      <c r="CJ7" t="s">
        <v>133</v>
      </c>
      <c r="CL7" s="1"/>
      <c r="CO7" t="s">
        <v>7</v>
      </c>
      <c r="CQ7" s="37" t="s">
        <v>264</v>
      </c>
      <c r="CT7" t="s">
        <v>7</v>
      </c>
      <c r="CY7" s="37" t="s">
        <v>251</v>
      </c>
      <c r="DA7"/>
      <c r="DB7" t="s">
        <v>7</v>
      </c>
      <c r="DD7" s="37" t="s">
        <v>114</v>
      </c>
      <c r="DE7" s="3"/>
      <c r="DF7"/>
      <c r="DG7" t="s">
        <v>7</v>
      </c>
      <c r="DI7" s="37" t="s">
        <v>118</v>
      </c>
      <c r="DJ7" s="3"/>
      <c r="DK7"/>
      <c r="DL7" t="s">
        <v>7</v>
      </c>
      <c r="DN7" s="37" t="s">
        <v>114</v>
      </c>
      <c r="DO7" s="3"/>
      <c r="DP7"/>
      <c r="DQ7" t="s">
        <v>7</v>
      </c>
      <c r="DR7" s="3"/>
      <c r="DT7" t="s">
        <v>7</v>
      </c>
      <c r="DV7" s="37" t="s">
        <v>20</v>
      </c>
      <c r="DW7" s="37" t="s">
        <v>67</v>
      </c>
      <c r="DY7" t="s">
        <v>125</v>
      </c>
    </row>
    <row r="8" spans="3:129" x14ac:dyDescent="0.25">
      <c r="C8" s="249"/>
      <c r="D8" s="249"/>
      <c r="G8" s="37">
        <v>4</v>
      </c>
      <c r="I8" t="s">
        <v>201</v>
      </c>
      <c r="J8">
        <v>3</v>
      </c>
      <c r="N8">
        <v>2026</v>
      </c>
      <c r="Q8" t="s">
        <v>1</v>
      </c>
      <c r="R8">
        <v>3</v>
      </c>
      <c r="S8">
        <v>5</v>
      </c>
      <c r="T8" s="5">
        <v>15000000</v>
      </c>
      <c r="U8" s="5">
        <v>25000000</v>
      </c>
      <c r="V8" s="6" t="str">
        <f>HYPERLINK("#_"&amp;GrantTypes[[#This Row],[No.]],"Go to grant lists")</f>
        <v>Go to grant lists</v>
      </c>
      <c r="AB8" s="37" t="s">
        <v>9</v>
      </c>
      <c r="AD8" t="s">
        <v>24</v>
      </c>
      <c r="AE8" t="s">
        <v>64</v>
      </c>
      <c r="AH8" t="s">
        <v>8</v>
      </c>
      <c r="AJ8" s="37" t="s">
        <v>111</v>
      </c>
      <c r="AK8" s="37" t="s">
        <v>67</v>
      </c>
      <c r="AM8" t="s">
        <v>35</v>
      </c>
      <c r="AP8" t="s">
        <v>8</v>
      </c>
      <c r="AR8" s="37" t="s">
        <v>147</v>
      </c>
      <c r="AS8" s="37" t="s">
        <v>66</v>
      </c>
      <c r="AU8" t="s">
        <v>35</v>
      </c>
      <c r="AX8" t="s">
        <v>8</v>
      </c>
      <c r="AZ8" s="37" t="s">
        <v>147</v>
      </c>
      <c r="BA8" s="37" t="s">
        <v>66</v>
      </c>
      <c r="BC8" t="s">
        <v>35</v>
      </c>
      <c r="BF8" t="s">
        <v>193</v>
      </c>
      <c r="BG8" s="5">
        <v>550000</v>
      </c>
      <c r="BH8" s="5"/>
      <c r="BI8" t="s">
        <v>150</v>
      </c>
      <c r="BL8" s="3"/>
      <c r="BM8"/>
      <c r="BN8" t="s">
        <v>8</v>
      </c>
      <c r="BR8" s="5"/>
      <c r="BV8" s="3"/>
      <c r="BW8"/>
      <c r="CA8" s="3"/>
      <c r="CB8"/>
      <c r="CF8" s="3"/>
      <c r="CH8" t="s">
        <v>8</v>
      </c>
      <c r="CJ8" t="s">
        <v>134</v>
      </c>
      <c r="CO8" t="s">
        <v>8</v>
      </c>
      <c r="CT8" t="s">
        <v>8</v>
      </c>
      <c r="CY8" t="s">
        <v>250</v>
      </c>
      <c r="DA8"/>
      <c r="DB8" t="s">
        <v>8</v>
      </c>
      <c r="DD8" s="37" t="s">
        <v>118</v>
      </c>
      <c r="DE8" s="3"/>
      <c r="DF8"/>
      <c r="DG8" t="s">
        <v>8</v>
      </c>
      <c r="DI8" s="37" t="s">
        <v>116</v>
      </c>
      <c r="DJ8" s="3"/>
      <c r="DK8"/>
      <c r="DL8" t="s">
        <v>8</v>
      </c>
      <c r="DN8" s="37" t="s">
        <v>118</v>
      </c>
      <c r="DO8" s="3"/>
      <c r="DP8"/>
      <c r="DQ8" t="s">
        <v>8</v>
      </c>
      <c r="DR8" s="3"/>
      <c r="DT8" t="s">
        <v>8</v>
      </c>
      <c r="DV8" s="37" t="s">
        <v>111</v>
      </c>
      <c r="DW8" s="37" t="s">
        <v>67</v>
      </c>
      <c r="DY8" t="s">
        <v>35</v>
      </c>
    </row>
    <row r="9" spans="3:129" x14ac:dyDescent="0.25">
      <c r="C9" s="249"/>
      <c r="D9" s="249"/>
      <c r="G9" s="37">
        <v>5</v>
      </c>
      <c r="I9" t="s">
        <v>202</v>
      </c>
      <c r="J9">
        <v>4</v>
      </c>
      <c r="N9">
        <v>2027</v>
      </c>
      <c r="Q9" t="s">
        <v>80</v>
      </c>
      <c r="R9">
        <v>4</v>
      </c>
      <c r="S9">
        <v>2</v>
      </c>
      <c r="T9" s="5"/>
      <c r="U9" s="5"/>
      <c r="V9" s="6" t="str">
        <f>HYPERLINK("#_"&amp;GrantTypes[[#This Row],[No.]],"Go to grant lists")</f>
        <v>Go to grant lists</v>
      </c>
      <c r="AB9" s="37" t="s">
        <v>10</v>
      </c>
      <c r="AH9" t="s">
        <v>9</v>
      </c>
      <c r="AJ9" s="37"/>
      <c r="AK9" s="37"/>
      <c r="AM9" s="37" t="s">
        <v>36</v>
      </c>
      <c r="AP9" t="s">
        <v>9</v>
      </c>
      <c r="AR9" s="37" t="s">
        <v>111</v>
      </c>
      <c r="AS9" s="37" t="s">
        <v>67</v>
      </c>
      <c r="AU9" s="37" t="s">
        <v>36</v>
      </c>
      <c r="AX9" t="s">
        <v>9</v>
      </c>
      <c r="AZ9" s="37" t="s">
        <v>111</v>
      </c>
      <c r="BA9" s="37" t="s">
        <v>67</v>
      </c>
      <c r="BC9" s="37" t="s">
        <v>36</v>
      </c>
      <c r="BI9" t="s">
        <v>151</v>
      </c>
      <c r="BL9" s="3"/>
      <c r="BM9"/>
      <c r="BN9" t="s">
        <v>9</v>
      </c>
      <c r="BV9" s="3"/>
      <c r="BW9"/>
      <c r="CA9" s="3"/>
      <c r="CB9"/>
      <c r="CF9" s="3"/>
      <c r="CH9" t="s">
        <v>9</v>
      </c>
      <c r="CO9" t="s">
        <v>9</v>
      </c>
      <c r="CT9" t="s">
        <v>9</v>
      </c>
      <c r="DA9"/>
      <c r="DB9" t="s">
        <v>9</v>
      </c>
      <c r="DE9" s="3"/>
      <c r="DF9"/>
      <c r="DG9" t="s">
        <v>9</v>
      </c>
      <c r="DI9" s="37" t="s">
        <v>185</v>
      </c>
      <c r="DJ9" s="3"/>
      <c r="DK9"/>
      <c r="DL9" t="s">
        <v>9</v>
      </c>
      <c r="DO9" s="3"/>
      <c r="DP9"/>
      <c r="DQ9" t="s">
        <v>9</v>
      </c>
      <c r="DR9" s="3"/>
      <c r="DT9" t="s">
        <v>9</v>
      </c>
      <c r="DV9" s="37"/>
      <c r="DW9" s="37"/>
      <c r="DY9" s="37" t="s">
        <v>36</v>
      </c>
    </row>
    <row r="10" spans="3:129" x14ac:dyDescent="0.25">
      <c r="C10" s="249"/>
      <c r="D10" s="249"/>
      <c r="G10" s="37">
        <v>6</v>
      </c>
      <c r="I10" t="s">
        <v>203</v>
      </c>
      <c r="J10">
        <v>5</v>
      </c>
      <c r="N10">
        <v>2028</v>
      </c>
      <c r="Q10" t="s">
        <v>81</v>
      </c>
      <c r="R10">
        <v>5</v>
      </c>
      <c r="S10">
        <v>2</v>
      </c>
      <c r="T10" s="5"/>
      <c r="U10" s="5"/>
      <c r="V10" s="6" t="str">
        <f>HYPERLINK("#_"&amp;GrantTypes[[#This Row],[No.]],"Go to grant lists")</f>
        <v>Go to grant lists</v>
      </c>
      <c r="AB10" s="37" t="s">
        <v>11</v>
      </c>
      <c r="AH10" t="s">
        <v>10</v>
      </c>
      <c r="AM10" t="s">
        <v>214</v>
      </c>
      <c r="AP10" t="s">
        <v>10</v>
      </c>
      <c r="AU10" t="s">
        <v>214</v>
      </c>
      <c r="AX10" t="s">
        <v>10</v>
      </c>
      <c r="BC10" t="s">
        <v>214</v>
      </c>
      <c r="BI10" t="s">
        <v>152</v>
      </c>
      <c r="BL10" s="3"/>
      <c r="BM10"/>
      <c r="BN10" t="s">
        <v>10</v>
      </c>
      <c r="BV10" s="3"/>
      <c r="BW10"/>
      <c r="CA10" s="3"/>
      <c r="CB10"/>
      <c r="CF10" s="3"/>
      <c r="CH10" t="s">
        <v>10</v>
      </c>
      <c r="CO10" t="s">
        <v>10</v>
      </c>
      <c r="CT10" t="s">
        <v>10</v>
      </c>
      <c r="DA10"/>
      <c r="DB10" t="s">
        <v>10</v>
      </c>
      <c r="DE10" s="3"/>
      <c r="DF10"/>
      <c r="DG10" t="s">
        <v>10</v>
      </c>
      <c r="DI10" s="37" t="s">
        <v>123</v>
      </c>
      <c r="DJ10" s="3"/>
      <c r="DK10"/>
      <c r="DL10" t="s">
        <v>10</v>
      </c>
      <c r="DO10" s="3"/>
      <c r="DP10"/>
      <c r="DQ10" t="s">
        <v>10</v>
      </c>
      <c r="DR10" s="3"/>
      <c r="DT10" t="s">
        <v>10</v>
      </c>
      <c r="DY10" t="s">
        <v>214</v>
      </c>
    </row>
    <row r="11" spans="3:129" x14ac:dyDescent="0.25">
      <c r="C11" s="249"/>
      <c r="D11" s="249"/>
      <c r="G11" s="37">
        <v>7</v>
      </c>
      <c r="I11" t="s">
        <v>204</v>
      </c>
      <c r="J11">
        <v>6</v>
      </c>
      <c r="N11">
        <v>2029</v>
      </c>
      <c r="Q11" t="s">
        <v>86</v>
      </c>
      <c r="R11">
        <v>6</v>
      </c>
      <c r="S11">
        <v>2</v>
      </c>
      <c r="T11" s="5"/>
      <c r="U11" s="5"/>
      <c r="V11" s="6" t="str">
        <f>HYPERLINK("#_"&amp;GrantTypes[[#This Row],[No.]],"Go to grant lists")</f>
        <v>Go to grant lists</v>
      </c>
      <c r="AB11" s="37" t="s">
        <v>12</v>
      </c>
      <c r="AH11" t="s">
        <v>11</v>
      </c>
      <c r="AP11" t="s">
        <v>11</v>
      </c>
      <c r="AX11" t="s">
        <v>11</v>
      </c>
      <c r="BI11" t="s">
        <v>153</v>
      </c>
      <c r="BL11" s="3"/>
      <c r="BM11"/>
      <c r="BN11" t="s">
        <v>11</v>
      </c>
      <c r="BV11" s="3"/>
      <c r="BW11"/>
      <c r="CA11" s="3"/>
      <c r="CB11"/>
      <c r="CF11" s="3"/>
      <c r="CH11" t="s">
        <v>11</v>
      </c>
      <c r="CO11" t="s">
        <v>11</v>
      </c>
      <c r="CT11" t="s">
        <v>11</v>
      </c>
      <c r="DA11"/>
      <c r="DB11" t="s">
        <v>11</v>
      </c>
      <c r="DE11" s="3"/>
      <c r="DF11"/>
      <c r="DG11" t="s">
        <v>11</v>
      </c>
      <c r="DI11" s="37" t="s">
        <v>186</v>
      </c>
      <c r="DJ11" s="3"/>
      <c r="DK11"/>
      <c r="DL11" t="s">
        <v>11</v>
      </c>
      <c r="DO11" s="3"/>
      <c r="DP11"/>
      <c r="DQ11" t="s">
        <v>11</v>
      </c>
      <c r="DR11" s="3"/>
      <c r="DT11" t="s">
        <v>11</v>
      </c>
    </row>
    <row r="12" spans="3:129" x14ac:dyDescent="0.25">
      <c r="C12" s="249"/>
      <c r="D12" s="249"/>
      <c r="G12" s="37">
        <v>8</v>
      </c>
      <c r="I12" t="s">
        <v>205</v>
      </c>
      <c r="J12">
        <v>7</v>
      </c>
      <c r="N12">
        <v>2030</v>
      </c>
      <c r="Q12" t="s">
        <v>85</v>
      </c>
      <c r="R12">
        <v>7</v>
      </c>
      <c r="S12">
        <v>2</v>
      </c>
      <c r="T12" s="5"/>
      <c r="U12" s="5"/>
      <c r="V12" s="6" t="str">
        <f>HYPERLINK("#_"&amp;GrantTypes[[#This Row],[No.]],"Go to grant lists")</f>
        <v>Go to grant lists</v>
      </c>
      <c r="AB12" s="37" t="s">
        <v>13</v>
      </c>
      <c r="AH12" t="s">
        <v>12</v>
      </c>
      <c r="AP12" t="s">
        <v>12</v>
      </c>
      <c r="AX12" t="s">
        <v>12</v>
      </c>
      <c r="BI12" t="s">
        <v>154</v>
      </c>
      <c r="BL12" s="3"/>
      <c r="BM12"/>
      <c r="BN12" t="s">
        <v>12</v>
      </c>
      <c r="BV12" s="3"/>
      <c r="BW12"/>
      <c r="CA12" s="3"/>
      <c r="CB12"/>
      <c r="CF12" s="3"/>
      <c r="CH12" t="s">
        <v>12</v>
      </c>
      <c r="CO12" t="s">
        <v>12</v>
      </c>
      <c r="CT12" t="s">
        <v>12</v>
      </c>
      <c r="DA12"/>
      <c r="DB12" t="s">
        <v>12</v>
      </c>
      <c r="DE12" s="3"/>
      <c r="DF12"/>
      <c r="DG12" t="s">
        <v>12</v>
      </c>
      <c r="DI12" s="37" t="s">
        <v>143</v>
      </c>
      <c r="DJ12" s="3"/>
      <c r="DK12"/>
      <c r="DL12" t="s">
        <v>12</v>
      </c>
      <c r="DO12" s="3"/>
      <c r="DP12"/>
      <c r="DQ12" t="s">
        <v>12</v>
      </c>
      <c r="DR12" s="3"/>
      <c r="DT12" t="s">
        <v>12</v>
      </c>
    </row>
    <row r="13" spans="3:129" x14ac:dyDescent="0.25">
      <c r="C13" s="249"/>
      <c r="D13" s="249"/>
      <c r="G13" s="37">
        <v>9</v>
      </c>
      <c r="I13" t="s">
        <v>221</v>
      </c>
      <c r="J13">
        <v>8</v>
      </c>
      <c r="N13">
        <v>2031</v>
      </c>
      <c r="Q13" t="s">
        <v>79</v>
      </c>
      <c r="R13">
        <v>8</v>
      </c>
      <c r="S13">
        <v>1</v>
      </c>
      <c r="T13" s="5"/>
      <c r="U13" s="5"/>
      <c r="V13" s="6" t="str">
        <f>HYPERLINK("#_"&amp;GrantTypes[[#This Row],[No.]],"Go to grant lists")</f>
        <v>Go to grant lists</v>
      </c>
      <c r="AH13" t="s">
        <v>13</v>
      </c>
      <c r="AP13" t="s">
        <v>13</v>
      </c>
      <c r="AX13" t="s">
        <v>13</v>
      </c>
      <c r="BI13" t="s">
        <v>155</v>
      </c>
      <c r="BL13" s="3"/>
      <c r="BM13"/>
      <c r="BN13" t="s">
        <v>13</v>
      </c>
      <c r="BV13" s="3"/>
      <c r="BW13"/>
      <c r="CA13" s="3"/>
      <c r="CB13"/>
      <c r="CF13" s="3"/>
      <c r="CH13" t="s">
        <v>13</v>
      </c>
      <c r="CO13" t="s">
        <v>13</v>
      </c>
      <c r="CT13" t="s">
        <v>13</v>
      </c>
      <c r="DA13"/>
      <c r="DB13" t="s">
        <v>13</v>
      </c>
      <c r="DE13" s="3"/>
      <c r="DF13"/>
      <c r="DG13" t="s">
        <v>13</v>
      </c>
      <c r="DI13" s="37" t="s">
        <v>144</v>
      </c>
      <c r="DJ13" s="3"/>
      <c r="DK13"/>
      <c r="DL13" t="s">
        <v>13</v>
      </c>
      <c r="DO13" s="3"/>
      <c r="DP13"/>
      <c r="DQ13" t="s">
        <v>13</v>
      </c>
      <c r="DR13" s="3"/>
      <c r="DT13" t="s">
        <v>13</v>
      </c>
    </row>
    <row r="14" spans="3:129" x14ac:dyDescent="0.25">
      <c r="C14" s="249"/>
      <c r="D14" s="249"/>
      <c r="G14" s="37">
        <v>10</v>
      </c>
      <c r="I14" t="s">
        <v>206</v>
      </c>
      <c r="J14">
        <v>9</v>
      </c>
      <c r="N14">
        <v>2032</v>
      </c>
      <c r="Q14" t="s">
        <v>256</v>
      </c>
      <c r="R14">
        <v>9</v>
      </c>
      <c r="T14" s="5">
        <v>300000</v>
      </c>
      <c r="U14" s="5"/>
      <c r="V14" s="6" t="str">
        <f>HYPERLINK("#_"&amp;GrantTypes[[#This Row],[No.]],"Go to grant lists")</f>
        <v>Go to grant lists</v>
      </c>
      <c r="AH14" t="s">
        <v>78</v>
      </c>
      <c r="AP14" t="s">
        <v>78</v>
      </c>
      <c r="AX14" t="s">
        <v>78</v>
      </c>
      <c r="BI14" t="s">
        <v>156</v>
      </c>
      <c r="BL14" s="3"/>
      <c r="BM14"/>
      <c r="BN14" t="s">
        <v>78</v>
      </c>
      <c r="BV14" s="3"/>
      <c r="BW14"/>
      <c r="CA14" s="3"/>
      <c r="CB14"/>
      <c r="CF14" s="3"/>
      <c r="CH14" t="s">
        <v>78</v>
      </c>
      <c r="CO14" t="s">
        <v>78</v>
      </c>
      <c r="CT14" t="s">
        <v>78</v>
      </c>
      <c r="DA14"/>
      <c r="DB14" t="s">
        <v>78</v>
      </c>
      <c r="DE14" s="3"/>
      <c r="DF14"/>
      <c r="DG14" t="s">
        <v>78</v>
      </c>
      <c r="DI14" s="37" t="s">
        <v>117</v>
      </c>
      <c r="DJ14" s="3"/>
      <c r="DK14"/>
      <c r="DL14" t="s">
        <v>78</v>
      </c>
      <c r="DO14" s="3"/>
      <c r="DP14"/>
      <c r="DQ14" t="s">
        <v>78</v>
      </c>
      <c r="DR14" s="3"/>
      <c r="DT14" t="s">
        <v>78</v>
      </c>
    </row>
    <row r="15" spans="3:129" x14ac:dyDescent="0.25">
      <c r="C15" s="249"/>
      <c r="D15" s="249"/>
      <c r="G15" s="37">
        <v>11</v>
      </c>
      <c r="I15" t="s">
        <v>207</v>
      </c>
      <c r="J15">
        <v>10</v>
      </c>
      <c r="N15">
        <v>2033</v>
      </c>
      <c r="Q15" t="s">
        <v>265</v>
      </c>
      <c r="R15">
        <v>10</v>
      </c>
      <c r="T15" s="5">
        <v>300000</v>
      </c>
      <c r="U15" s="5"/>
      <c r="V15" s="259" t="str">
        <f>HYPERLINK("#_"&amp;GrantTypes[[#This Row],[No.]],"Go to grant lists")</f>
        <v>Go to grant lists</v>
      </c>
      <c r="BI15" t="s">
        <v>157</v>
      </c>
      <c r="BL15" s="3"/>
      <c r="BM15"/>
      <c r="BV15" s="3"/>
      <c r="BW15"/>
      <c r="CA15" s="3"/>
      <c r="CB15"/>
      <c r="CF15" s="3"/>
      <c r="DA15"/>
      <c r="DE15" s="3"/>
      <c r="DF15"/>
      <c r="DI15" s="37" t="s">
        <v>126</v>
      </c>
      <c r="DJ15" s="3"/>
      <c r="DK15"/>
      <c r="DO15" s="3"/>
      <c r="DP15"/>
      <c r="DR15" s="3"/>
    </row>
    <row r="16" spans="3:129" x14ac:dyDescent="0.25">
      <c r="C16" s="249"/>
      <c r="D16" s="249"/>
      <c r="G16" s="37">
        <v>12</v>
      </c>
      <c r="I16" t="s">
        <v>208</v>
      </c>
      <c r="J16">
        <v>11</v>
      </c>
      <c r="N16">
        <v>2034</v>
      </c>
      <c r="Q16" t="s">
        <v>184</v>
      </c>
      <c r="R16">
        <v>11</v>
      </c>
      <c r="T16" s="5">
        <v>100000</v>
      </c>
      <c r="U16" s="5"/>
      <c r="V16" s="6" t="str">
        <f>HYPERLINK("#_"&amp;GrantTypes[[#This Row],[No.]],"Go to grant lists")</f>
        <v>Go to grant lists</v>
      </c>
      <c r="AH16" s="1"/>
      <c r="AP16" s="1"/>
      <c r="AX16" s="1"/>
      <c r="BI16" t="s">
        <v>158</v>
      </c>
      <c r="BL16" s="3"/>
      <c r="BM16"/>
      <c r="BV16" s="3"/>
      <c r="BW16"/>
      <c r="CA16" s="3"/>
      <c r="CB16"/>
      <c r="CF16" s="3"/>
      <c r="CO16" s="1"/>
      <c r="CT16" s="1"/>
      <c r="DA16"/>
      <c r="DE16" s="3"/>
      <c r="DF16"/>
      <c r="DJ16" s="3"/>
      <c r="DK16"/>
      <c r="DO16" s="3"/>
      <c r="DP16"/>
      <c r="DR16" s="3"/>
      <c r="DT16" s="1"/>
    </row>
    <row r="17" spans="3:130" x14ac:dyDescent="0.25">
      <c r="C17" s="249"/>
      <c r="D17" s="249"/>
      <c r="G17" s="37">
        <v>13</v>
      </c>
      <c r="I17" t="s">
        <v>209</v>
      </c>
      <c r="J17">
        <v>12</v>
      </c>
      <c r="N17">
        <v>2035</v>
      </c>
      <c r="Q17" t="s">
        <v>249</v>
      </c>
      <c r="R17">
        <v>12</v>
      </c>
      <c r="S17">
        <v>1</v>
      </c>
      <c r="T17" s="5"/>
      <c r="U17" s="5">
        <v>80000</v>
      </c>
      <c r="V17" s="6" t="str">
        <f>HYPERLINK("#_"&amp;GrantTypes[[#This Row],[No.]],"Go to grant lists")</f>
        <v>Go to grant lists</v>
      </c>
      <c r="BI17" t="s">
        <v>159</v>
      </c>
      <c r="BL17" s="3"/>
      <c r="BM17"/>
      <c r="BV17" s="3"/>
      <c r="BW17"/>
      <c r="CA17" s="3"/>
      <c r="CB17"/>
      <c r="CF17" s="3"/>
      <c r="DA17"/>
      <c r="DE17" s="3"/>
      <c r="DF17"/>
      <c r="DJ17" s="3"/>
      <c r="DK17"/>
      <c r="DO17" s="3"/>
      <c r="DP17"/>
      <c r="DR17" s="3"/>
    </row>
    <row r="18" spans="3:130" x14ac:dyDescent="0.25">
      <c r="C18" s="249"/>
      <c r="D18" s="249"/>
      <c r="G18" s="37">
        <v>14</v>
      </c>
      <c r="N18">
        <v>2036</v>
      </c>
      <c r="Q18" t="s">
        <v>183</v>
      </c>
      <c r="R18">
        <v>13</v>
      </c>
      <c r="T18" s="5"/>
      <c r="U18" s="5">
        <v>100000</v>
      </c>
      <c r="V18" s="6" t="str">
        <f>HYPERLINK("#_"&amp;GrantTypes[[#This Row],[No.]],"Go to grant lists")</f>
        <v>Go to grant lists</v>
      </c>
      <c r="BI18" t="s">
        <v>160</v>
      </c>
      <c r="BL18" s="3"/>
      <c r="BM18"/>
      <c r="BV18" s="3"/>
      <c r="BW18"/>
      <c r="CA18" s="3"/>
      <c r="CB18"/>
      <c r="CF18" s="3"/>
      <c r="CQ18" s="37"/>
      <c r="DA18"/>
      <c r="DE18" s="3"/>
      <c r="DF18"/>
      <c r="DJ18" s="3"/>
      <c r="DK18"/>
      <c r="DO18" s="3"/>
      <c r="DP18"/>
      <c r="DR18" s="3"/>
    </row>
    <row r="19" spans="3:130" x14ac:dyDescent="0.25">
      <c r="C19" s="249"/>
      <c r="D19" s="249"/>
      <c r="G19" s="37">
        <v>15</v>
      </c>
      <c r="N19">
        <v>2037</v>
      </c>
      <c r="Q19" t="s">
        <v>83</v>
      </c>
      <c r="R19">
        <v>14</v>
      </c>
      <c r="T19" s="5"/>
      <c r="U19" s="5"/>
      <c r="V19" s="6" t="str">
        <f>HYPERLINK("#_"&amp;GrantTypes[[#This Row],[No.]],"Go to grant lists")</f>
        <v>Go to grant lists</v>
      </c>
      <c r="BI19" t="s">
        <v>161</v>
      </c>
      <c r="BL19" s="3"/>
      <c r="BM19"/>
      <c r="BV19" s="3"/>
      <c r="BW19"/>
      <c r="CA19" s="3"/>
      <c r="CB19"/>
      <c r="CF19" s="3"/>
      <c r="CQ19" s="37"/>
      <c r="CY19" s="37"/>
      <c r="DA19"/>
      <c r="DE19" s="3"/>
      <c r="DF19"/>
      <c r="DJ19" s="3"/>
      <c r="DK19"/>
      <c r="DO19" s="3"/>
      <c r="DP19"/>
      <c r="DR19" s="3"/>
    </row>
    <row r="20" spans="3:130" x14ac:dyDescent="0.25">
      <c r="C20" s="249"/>
      <c r="D20" s="249"/>
      <c r="G20" s="37">
        <v>16</v>
      </c>
      <c r="N20">
        <v>2038</v>
      </c>
      <c r="Q20" s="37" t="s">
        <v>271</v>
      </c>
      <c r="R20" s="37">
        <v>15</v>
      </c>
      <c r="S20" s="37"/>
      <c r="T20" s="276"/>
      <c r="U20" s="276"/>
      <c r="V20" s="259" t="str">
        <f>HYPERLINK("#_"&amp;GrantTypes[[#This Row],[No.]],"Go to grant lists")</f>
        <v>Go to grant lists</v>
      </c>
      <c r="W20" s="260"/>
      <c r="X20" s="37"/>
      <c r="Y20" s="37"/>
      <c r="Z20" s="37"/>
      <c r="AA20" s="37"/>
      <c r="AC20" s="37"/>
      <c r="AD20" s="37"/>
      <c r="AE20" s="37"/>
      <c r="AF20" s="260"/>
      <c r="AG20" s="37"/>
      <c r="AH20" s="37"/>
      <c r="AI20" s="37"/>
      <c r="AJ20" s="37"/>
      <c r="AK20" s="37"/>
      <c r="AL20" s="37"/>
      <c r="AM20" s="37"/>
      <c r="AN20" s="260"/>
      <c r="AO20" s="37"/>
      <c r="AP20" s="37"/>
      <c r="AQ20" s="37"/>
      <c r="AR20" s="37"/>
      <c r="AS20" s="37"/>
      <c r="AT20" s="37"/>
      <c r="AU20" s="37"/>
      <c r="AV20" s="260"/>
      <c r="AW20" s="37"/>
      <c r="AX20" s="37"/>
      <c r="AY20" s="37"/>
      <c r="AZ20" s="37"/>
      <c r="BA20" s="37"/>
      <c r="BB20" s="37"/>
      <c r="BC20" s="37"/>
      <c r="BD20" s="260"/>
      <c r="BE20" s="37"/>
      <c r="BF20" s="37"/>
      <c r="BG20" s="37"/>
      <c r="BH20" s="37"/>
      <c r="BI20" t="s">
        <v>162</v>
      </c>
      <c r="BL20" s="3"/>
      <c r="BM20"/>
      <c r="BV20" s="3"/>
      <c r="BW20"/>
      <c r="CA20" s="3"/>
      <c r="CB20"/>
      <c r="CF20" s="3"/>
      <c r="CG20" s="37"/>
      <c r="CH20" s="37"/>
      <c r="CI20" s="37"/>
      <c r="CJ20" s="37"/>
      <c r="CK20" s="37"/>
      <c r="CL20" s="37"/>
      <c r="CM20" s="260"/>
      <c r="CN20" s="37"/>
      <c r="CO20" s="37"/>
      <c r="CP20" s="37"/>
      <c r="CQ20" s="37"/>
      <c r="CR20" s="260"/>
      <c r="CS20" s="37"/>
      <c r="CT20" s="37"/>
      <c r="CU20" s="37"/>
      <c r="CV20" s="37"/>
      <c r="CW20" s="37"/>
      <c r="CX20" s="37"/>
      <c r="CY20" s="37"/>
      <c r="CZ20" s="260"/>
      <c r="DA20"/>
      <c r="DE20" s="3"/>
      <c r="DF20"/>
      <c r="DJ20" s="3"/>
      <c r="DK20"/>
      <c r="DO20" s="3"/>
      <c r="DP20"/>
      <c r="DR20" s="3"/>
      <c r="DS20" s="37"/>
      <c r="DT20" s="37"/>
      <c r="DU20" s="37"/>
      <c r="DV20" s="37"/>
      <c r="DW20" s="37"/>
      <c r="DX20" s="37"/>
      <c r="DY20" s="37"/>
      <c r="DZ20" s="260"/>
    </row>
    <row r="21" spans="3:130" x14ac:dyDescent="0.25">
      <c r="C21" s="249"/>
      <c r="D21" s="249"/>
      <c r="G21" s="37">
        <v>17</v>
      </c>
      <c r="N21">
        <v>2039</v>
      </c>
      <c r="Q21" s="37"/>
      <c r="R21" s="37"/>
      <c r="S21" s="37"/>
      <c r="T21" s="37"/>
      <c r="U21" s="37"/>
      <c r="V21" s="37"/>
      <c r="W21" s="260"/>
      <c r="X21" s="37"/>
      <c r="Y21" s="37"/>
      <c r="Z21" s="37"/>
      <c r="AA21" s="37"/>
      <c r="AC21" s="37"/>
      <c r="AD21" s="37"/>
      <c r="AE21" s="37"/>
      <c r="AF21" s="260"/>
      <c r="AG21" s="37"/>
      <c r="AH21" s="37"/>
      <c r="AI21" s="37"/>
      <c r="AJ21" s="37"/>
      <c r="AK21" s="37"/>
      <c r="AL21" s="37"/>
      <c r="AM21" s="37"/>
      <c r="AN21" s="260"/>
      <c r="AO21" s="37"/>
      <c r="AP21" s="37"/>
      <c r="AQ21" s="37"/>
      <c r="AR21" s="37"/>
      <c r="AS21" s="37"/>
      <c r="AT21" s="37"/>
      <c r="AU21" s="37"/>
      <c r="AV21" s="260"/>
      <c r="AW21" s="37"/>
      <c r="AX21" s="37"/>
      <c r="AY21" s="37"/>
      <c r="AZ21" s="37"/>
      <c r="BA21" s="37"/>
      <c r="BB21" s="37"/>
      <c r="BC21" s="37"/>
      <c r="BD21" s="260"/>
      <c r="BE21" s="37"/>
      <c r="BF21" s="37"/>
      <c r="BG21" s="37"/>
      <c r="BH21" s="37"/>
      <c r="BI21" t="s">
        <v>163</v>
      </c>
      <c r="BL21" s="3"/>
      <c r="BM21"/>
      <c r="BV21" s="3"/>
      <c r="BW21"/>
      <c r="CA21" s="3"/>
      <c r="CB21"/>
      <c r="CF21" s="3"/>
      <c r="CG21" s="37"/>
      <c r="CH21" s="37"/>
      <c r="CI21" s="37"/>
      <c r="CJ21" s="37"/>
      <c r="CK21" s="37"/>
      <c r="CL21" s="37"/>
      <c r="CM21" s="260"/>
      <c r="CN21" s="37"/>
      <c r="CO21" s="37"/>
      <c r="CP21" s="37"/>
      <c r="CQ21" s="37"/>
      <c r="CR21" s="260"/>
      <c r="CS21" s="37"/>
      <c r="CT21" s="37"/>
      <c r="CU21" s="37"/>
      <c r="CV21" s="37"/>
      <c r="CW21" s="37"/>
      <c r="CX21" s="37"/>
      <c r="CY21" s="37"/>
      <c r="CZ21" s="260"/>
      <c r="DA21"/>
      <c r="DE21" s="3"/>
      <c r="DF21"/>
      <c r="DJ21" s="3"/>
      <c r="DK21"/>
      <c r="DO21" s="3"/>
      <c r="DP21"/>
      <c r="DR21" s="3"/>
      <c r="DS21" s="37"/>
      <c r="DT21" s="37"/>
      <c r="DU21" s="37"/>
      <c r="DV21" s="37"/>
      <c r="DW21" s="37"/>
      <c r="DX21" s="37"/>
      <c r="DY21" s="37"/>
      <c r="DZ21" s="260"/>
    </row>
    <row r="22" spans="3:130" x14ac:dyDescent="0.25">
      <c r="C22" s="249"/>
      <c r="D22" s="249"/>
      <c r="G22" s="37">
        <v>18</v>
      </c>
      <c r="N22">
        <v>2040</v>
      </c>
      <c r="Q22" s="37"/>
      <c r="R22" s="37"/>
      <c r="S22" s="37"/>
      <c r="T22" s="37"/>
      <c r="U22" s="37"/>
      <c r="V22" s="37"/>
      <c r="W22" s="260"/>
      <c r="X22" s="37"/>
      <c r="Y22" s="37"/>
      <c r="Z22" s="37"/>
      <c r="AA22" s="37"/>
      <c r="AC22" s="37"/>
      <c r="AD22" s="37"/>
      <c r="AE22" s="37"/>
      <c r="AF22" s="260"/>
      <c r="AG22" s="37"/>
      <c r="AH22" s="37"/>
      <c r="AI22" s="37"/>
      <c r="AJ22" s="37"/>
      <c r="AK22" s="37"/>
      <c r="AL22" s="37"/>
      <c r="AM22" s="37"/>
      <c r="AN22" s="260"/>
      <c r="AO22" s="37"/>
      <c r="AP22" s="37"/>
      <c r="AQ22" s="37"/>
      <c r="AR22" s="37"/>
      <c r="AS22" s="37"/>
      <c r="AT22" s="37"/>
      <c r="AU22" s="37"/>
      <c r="AV22" s="260"/>
      <c r="AW22" s="37"/>
      <c r="AX22" s="37"/>
      <c r="AY22" s="37"/>
      <c r="AZ22" s="37"/>
      <c r="BA22" s="37"/>
      <c r="BB22" s="37"/>
      <c r="BC22" s="37"/>
      <c r="BD22" s="260"/>
      <c r="BE22" s="37"/>
      <c r="BF22" s="37"/>
      <c r="BG22" s="37"/>
      <c r="BH22" s="37"/>
      <c r="BI22" t="s">
        <v>189</v>
      </c>
      <c r="BL22" s="3"/>
      <c r="BM22"/>
      <c r="BV22" s="3"/>
      <c r="BW22"/>
      <c r="CA22" s="3"/>
      <c r="CB22"/>
      <c r="CF22" s="3"/>
      <c r="CG22" s="37"/>
      <c r="CH22" s="37"/>
      <c r="CI22" s="37"/>
      <c r="CJ22" s="37"/>
      <c r="CK22" s="37"/>
      <c r="CL22" s="37"/>
      <c r="CM22" s="260"/>
      <c r="CN22" s="37"/>
      <c r="CO22" s="37"/>
      <c r="CP22" s="37"/>
      <c r="CQ22" s="37"/>
      <c r="CR22" s="260"/>
      <c r="CS22" s="37"/>
      <c r="CT22" s="37"/>
      <c r="CU22" s="37"/>
      <c r="CV22" s="37"/>
      <c r="CW22" s="37"/>
      <c r="CX22" s="37"/>
      <c r="CY22" s="37"/>
      <c r="CZ22" s="260"/>
      <c r="DA22"/>
      <c r="DE22" s="3"/>
      <c r="DF22"/>
      <c r="DJ22" s="3"/>
      <c r="DK22"/>
      <c r="DO22" s="3"/>
      <c r="DP22"/>
      <c r="DR22" s="3"/>
      <c r="DS22" s="37"/>
      <c r="DT22" s="37"/>
      <c r="DU22" s="37"/>
      <c r="DV22" s="37"/>
      <c r="DW22" s="37"/>
      <c r="DX22" s="37"/>
      <c r="DY22" s="37"/>
      <c r="DZ22" s="260"/>
    </row>
    <row r="23" spans="3:130" x14ac:dyDescent="0.25">
      <c r="C23" s="249"/>
      <c r="D23" s="249"/>
      <c r="G23" s="37">
        <v>19</v>
      </c>
      <c r="Q23" s="37"/>
      <c r="R23" s="37"/>
      <c r="S23" s="37"/>
      <c r="T23" s="37"/>
      <c r="U23" s="37"/>
      <c r="V23" s="37"/>
      <c r="W23" s="260"/>
      <c r="X23" s="37"/>
      <c r="Y23" s="37"/>
      <c r="Z23" s="37"/>
      <c r="AA23" s="37"/>
      <c r="AC23" s="37"/>
      <c r="AD23" s="37"/>
      <c r="AE23" s="37"/>
      <c r="AF23" s="260"/>
      <c r="AG23" s="37"/>
      <c r="AH23" s="37"/>
      <c r="AI23" s="37"/>
      <c r="AJ23" s="37"/>
      <c r="AK23" s="37"/>
      <c r="AL23" s="37"/>
      <c r="AM23" s="37"/>
      <c r="AN23" s="260"/>
      <c r="AO23" s="37"/>
      <c r="AP23" s="37"/>
      <c r="AQ23" s="37"/>
      <c r="AR23" s="37"/>
      <c r="AS23" s="37"/>
      <c r="AT23" s="37"/>
      <c r="AU23" s="37"/>
      <c r="AV23" s="260"/>
      <c r="AW23" s="37"/>
      <c r="AX23" s="37"/>
      <c r="AY23" s="37"/>
      <c r="AZ23" s="37"/>
      <c r="BA23" s="37"/>
      <c r="BB23" s="37"/>
      <c r="BC23" s="37"/>
      <c r="BD23" s="260"/>
      <c r="BE23" s="37"/>
      <c r="BF23" s="37"/>
      <c r="BG23" s="37"/>
      <c r="BH23" s="37"/>
      <c r="BI23" t="s">
        <v>164</v>
      </c>
      <c r="BL23" s="3"/>
      <c r="BM23"/>
      <c r="BV23" s="3"/>
      <c r="BW23"/>
      <c r="CA23" s="3"/>
      <c r="CB23"/>
      <c r="CF23" s="3"/>
      <c r="CG23" s="37"/>
      <c r="CH23" s="37"/>
      <c r="CI23" s="37"/>
      <c r="CJ23" s="37"/>
      <c r="CK23" s="37"/>
      <c r="CL23" s="37"/>
      <c r="CM23" s="260"/>
      <c r="CN23" s="37"/>
      <c r="CO23" s="37"/>
      <c r="CP23" s="37"/>
      <c r="CQ23" s="37"/>
      <c r="CR23" s="260"/>
      <c r="CS23" s="37"/>
      <c r="CT23" s="37"/>
      <c r="CU23" s="37"/>
      <c r="CV23" s="37"/>
      <c r="CW23" s="37"/>
      <c r="CX23" s="37"/>
      <c r="CY23" s="37"/>
      <c r="CZ23" s="260"/>
      <c r="DA23"/>
      <c r="DE23" s="3"/>
      <c r="DF23"/>
      <c r="DJ23" s="3"/>
      <c r="DK23"/>
      <c r="DO23" s="3"/>
      <c r="DP23"/>
      <c r="DR23" s="3"/>
      <c r="DS23" s="37"/>
      <c r="DT23" s="37"/>
      <c r="DU23" s="37"/>
      <c r="DV23" s="37"/>
      <c r="DW23" s="37"/>
      <c r="DX23" s="37"/>
      <c r="DY23" s="37"/>
      <c r="DZ23" s="260"/>
    </row>
    <row r="24" spans="3:130" x14ac:dyDescent="0.25">
      <c r="G24" s="37">
        <v>20</v>
      </c>
      <c r="I24" s="268" t="s">
        <v>262</v>
      </c>
      <c r="Q24" s="37"/>
      <c r="R24" s="37"/>
      <c r="S24" s="37"/>
      <c r="T24" s="37"/>
      <c r="U24" s="37"/>
      <c r="V24" s="37"/>
      <c r="W24" s="260"/>
      <c r="X24" s="37"/>
      <c r="Y24" s="37"/>
      <c r="Z24" s="37"/>
      <c r="AA24" s="37"/>
      <c r="AC24" s="37"/>
      <c r="AD24" s="37"/>
      <c r="AE24" s="37"/>
      <c r="AF24" s="260"/>
      <c r="AG24" s="37"/>
      <c r="AH24" s="37"/>
      <c r="AI24" s="37"/>
      <c r="AJ24" s="37"/>
      <c r="AK24" s="37"/>
      <c r="AL24" s="37"/>
      <c r="AM24" s="37"/>
      <c r="AN24" s="260"/>
      <c r="AO24" s="37"/>
      <c r="AP24" s="37"/>
      <c r="AQ24" s="37"/>
      <c r="AR24" s="37"/>
      <c r="AS24" s="37"/>
      <c r="AT24" s="37"/>
      <c r="AU24" s="37"/>
      <c r="AV24" s="260"/>
      <c r="AW24" s="37"/>
      <c r="AX24" s="37"/>
      <c r="AY24" s="37"/>
      <c r="AZ24" s="37"/>
      <c r="BA24" s="37"/>
      <c r="BB24" s="37"/>
      <c r="BC24" s="37"/>
      <c r="BD24" s="260"/>
      <c r="BE24" s="37"/>
      <c r="BF24" s="37"/>
      <c r="BG24" s="37"/>
      <c r="BH24" s="37"/>
      <c r="BI24" t="s">
        <v>165</v>
      </c>
      <c r="BL24" s="3"/>
      <c r="BM24"/>
      <c r="BV24" s="3"/>
      <c r="BW24"/>
      <c r="CA24" s="3"/>
      <c r="CB24"/>
      <c r="CF24" s="3"/>
      <c r="CG24" s="37"/>
      <c r="CH24" s="37"/>
      <c r="CI24" s="37"/>
      <c r="CJ24" s="37"/>
      <c r="CK24" s="37"/>
      <c r="CL24" s="37"/>
      <c r="CM24" s="260"/>
      <c r="CN24" s="37"/>
      <c r="CO24" s="37"/>
      <c r="CP24" s="37"/>
      <c r="CR24" s="260"/>
      <c r="CS24" s="37"/>
      <c r="CT24" s="37"/>
      <c r="CU24" s="37"/>
      <c r="CV24" s="37"/>
      <c r="CW24" s="37"/>
      <c r="CX24" s="37"/>
      <c r="CY24" s="37"/>
      <c r="CZ24" s="260"/>
      <c r="DA24"/>
      <c r="DE24" s="3"/>
      <c r="DF24"/>
      <c r="DJ24" s="3"/>
      <c r="DK24"/>
      <c r="DO24" s="3"/>
      <c r="DP24"/>
      <c r="DR24" s="3"/>
      <c r="DS24" s="37"/>
      <c r="DT24" s="37"/>
      <c r="DU24" s="37"/>
      <c r="DV24" s="37"/>
      <c r="DW24" s="37"/>
      <c r="DX24" s="37"/>
      <c r="DY24" s="37"/>
      <c r="DZ24" s="260"/>
    </row>
    <row r="25" spans="3:130" x14ac:dyDescent="0.25">
      <c r="C25" s="248" t="s">
        <v>241</v>
      </c>
      <c r="D25" s="248" t="s">
        <v>234</v>
      </c>
      <c r="G25" s="37">
        <v>21</v>
      </c>
      <c r="L25" s="268"/>
      <c r="Q25" s="37"/>
      <c r="R25" s="37"/>
      <c r="S25" s="37"/>
      <c r="T25" s="37"/>
      <c r="U25" s="37"/>
      <c r="V25" s="37"/>
      <c r="W25" s="260"/>
      <c r="X25" s="37"/>
      <c r="Y25" s="37"/>
      <c r="Z25" s="37"/>
      <c r="AA25" s="37"/>
      <c r="AC25" s="37"/>
      <c r="AD25" s="37"/>
      <c r="AE25" s="37"/>
      <c r="AF25" s="260"/>
      <c r="AG25" s="37"/>
      <c r="AH25" s="37"/>
      <c r="AI25" s="37"/>
      <c r="AJ25" s="37"/>
      <c r="AK25" s="37"/>
      <c r="AL25" s="37"/>
      <c r="AM25" s="37"/>
      <c r="AN25" s="260"/>
      <c r="AO25" s="37"/>
      <c r="AP25" s="37"/>
      <c r="AQ25" s="37"/>
      <c r="AR25" s="37"/>
      <c r="AS25" s="37"/>
      <c r="AT25" s="37"/>
      <c r="AU25" s="37"/>
      <c r="AV25" s="260"/>
      <c r="AW25" s="37"/>
      <c r="AX25" s="37"/>
      <c r="AY25" s="37"/>
      <c r="AZ25" s="37"/>
      <c r="BA25" s="37"/>
      <c r="BB25" s="37"/>
      <c r="BC25" s="37"/>
      <c r="BD25" s="260"/>
      <c r="BE25" s="37"/>
      <c r="BF25" s="37"/>
      <c r="BG25" s="37"/>
      <c r="BH25" s="37"/>
      <c r="BI25" t="s">
        <v>166</v>
      </c>
      <c r="BL25" s="3"/>
      <c r="BM25"/>
      <c r="BV25" s="3"/>
      <c r="BW25"/>
      <c r="CA25" s="3"/>
      <c r="CB25"/>
      <c r="CF25" s="3"/>
      <c r="CG25" s="37"/>
      <c r="CH25" s="37"/>
      <c r="CI25" s="37"/>
      <c r="CJ25" s="37"/>
      <c r="CK25" s="37"/>
      <c r="CL25" s="37"/>
      <c r="CM25" s="260"/>
      <c r="CN25" s="37"/>
      <c r="CO25" s="37"/>
      <c r="CP25" s="37"/>
      <c r="CR25" s="260"/>
      <c r="CS25" s="37"/>
      <c r="CT25" s="37"/>
      <c r="CU25" s="37"/>
      <c r="CV25" s="37"/>
      <c r="CW25" s="37"/>
      <c r="CX25" s="37"/>
      <c r="CZ25" s="260"/>
      <c r="DA25"/>
      <c r="DE25" s="3"/>
      <c r="DF25"/>
      <c r="DJ25" s="3"/>
      <c r="DK25"/>
      <c r="DO25" s="3"/>
      <c r="DP25"/>
      <c r="DR25" s="3"/>
      <c r="DS25" s="37"/>
      <c r="DT25" s="37"/>
      <c r="DU25" s="37"/>
      <c r="DV25" s="37"/>
      <c r="DW25" s="37"/>
      <c r="DX25" s="37"/>
      <c r="DY25" s="37"/>
      <c r="DZ25" s="260"/>
    </row>
    <row r="26" spans="3:130" ht="30" x14ac:dyDescent="0.25">
      <c r="C26" s="252" t="str">
        <f>"Institution"&amp;MAX(GrantTypes[No.])+1</f>
        <v>Institution16</v>
      </c>
      <c r="D26" s="251" t="s">
        <v>235</v>
      </c>
      <c r="G26" s="37">
        <v>22</v>
      </c>
      <c r="Q26" t="s">
        <v>3</v>
      </c>
      <c r="BI26" t="s">
        <v>167</v>
      </c>
      <c r="BL26" s="3"/>
      <c r="BM26"/>
      <c r="BV26" s="3"/>
      <c r="BW26"/>
      <c r="CA26" s="3"/>
      <c r="CB26"/>
      <c r="CF26" s="3"/>
      <c r="DA26"/>
      <c r="DE26" s="3"/>
      <c r="DF26"/>
      <c r="DJ26" s="3"/>
      <c r="DK26"/>
      <c r="DO26" s="3"/>
      <c r="DP26"/>
      <c r="DR26" s="3"/>
    </row>
    <row r="27" spans="3:130" ht="45" x14ac:dyDescent="0.25">
      <c r="C27" s="252" t="str">
        <f>"Salary"&amp;MAX(GrantTypes[No.])+1</f>
        <v>Salary16</v>
      </c>
      <c r="D27" s="251" t="s">
        <v>236</v>
      </c>
      <c r="G27" s="37">
        <v>23</v>
      </c>
      <c r="Q27" t="s">
        <v>2</v>
      </c>
      <c r="BI27" t="s">
        <v>168</v>
      </c>
      <c r="BL27" s="3"/>
      <c r="BM27"/>
      <c r="BV27" s="3"/>
      <c r="BW27"/>
      <c r="CA27" s="3"/>
      <c r="CB27"/>
      <c r="CF27" s="3"/>
      <c r="DA27"/>
      <c r="DE27" s="3"/>
      <c r="DF27"/>
      <c r="DJ27" s="3"/>
      <c r="DK27"/>
      <c r="DO27" s="3"/>
      <c r="DP27"/>
      <c r="DR27" s="3"/>
    </row>
    <row r="28" spans="3:130" ht="30" x14ac:dyDescent="0.25">
      <c r="C28" s="252" t="str">
        <f>"OperationalCosts"&amp;MAX(GrantTypes[No.])+1</f>
        <v>OperationalCosts16</v>
      </c>
      <c r="D28" s="250" t="s">
        <v>237</v>
      </c>
      <c r="G28" s="37">
        <v>24</v>
      </c>
      <c r="Q28" t="s">
        <v>1</v>
      </c>
      <c r="BI28" t="s">
        <v>169</v>
      </c>
      <c r="BL28" s="3"/>
      <c r="BM28"/>
      <c r="BV28" s="3"/>
      <c r="BW28"/>
      <c r="CA28" s="3"/>
      <c r="CB28"/>
      <c r="CF28" s="3"/>
      <c r="DA28"/>
      <c r="DE28" s="3"/>
      <c r="DF28"/>
      <c r="DJ28" s="3"/>
      <c r="DK28"/>
      <c r="DO28" s="3"/>
      <c r="DP28"/>
      <c r="DR28" s="3"/>
    </row>
    <row r="29" spans="3:130" ht="30" x14ac:dyDescent="0.25">
      <c r="C29" s="252" t="str">
        <f>"AdditionalCosts"&amp;MAX(GrantTypes[No.])+1</f>
        <v>AdditionalCosts16</v>
      </c>
      <c r="D29" s="250" t="s">
        <v>238</v>
      </c>
      <c r="G29" s="37">
        <v>25</v>
      </c>
      <c r="Q29" t="s">
        <v>80</v>
      </c>
      <c r="BI29" t="s">
        <v>187</v>
      </c>
      <c r="BL29" s="3"/>
      <c r="BM29"/>
      <c r="BV29" s="3"/>
      <c r="BW29"/>
      <c r="CA29" s="3"/>
      <c r="CB29"/>
      <c r="CF29" s="3"/>
      <c r="DA29"/>
      <c r="DE29" s="3"/>
      <c r="DF29"/>
      <c r="DJ29" s="3"/>
      <c r="DK29"/>
      <c r="DO29" s="3"/>
      <c r="DP29"/>
      <c r="DR29" s="3"/>
    </row>
    <row r="30" spans="3:130" ht="30" x14ac:dyDescent="0.25">
      <c r="C30" s="252" t="str">
        <f>"ExpensiveLocations"&amp;MAX(GrantTypes[No.])+1</f>
        <v>ExpensiveLocations16</v>
      </c>
      <c r="D30" s="250" t="s">
        <v>239</v>
      </c>
      <c r="G30" s="37">
        <v>26</v>
      </c>
      <c r="Q30" t="s">
        <v>81</v>
      </c>
      <c r="BI30" t="s">
        <v>170</v>
      </c>
      <c r="BL30" s="3"/>
      <c r="BM30"/>
      <c r="BV30" s="3"/>
      <c r="BW30"/>
      <c r="CA30" s="3"/>
      <c r="CB30"/>
      <c r="CF30" s="3"/>
      <c r="DA30"/>
      <c r="DE30" s="3"/>
      <c r="DF30"/>
      <c r="DJ30" s="3"/>
      <c r="DK30"/>
      <c r="DO30" s="3"/>
      <c r="DP30"/>
      <c r="DR30" s="3"/>
    </row>
    <row r="31" spans="3:130" x14ac:dyDescent="0.25">
      <c r="G31" s="37">
        <v>27</v>
      </c>
      <c r="Q31" t="s">
        <v>86</v>
      </c>
      <c r="BI31" t="s">
        <v>171</v>
      </c>
      <c r="BL31" s="3"/>
      <c r="BM31"/>
      <c r="BV31" s="3"/>
      <c r="BW31"/>
      <c r="CA31" s="3"/>
      <c r="CB31"/>
      <c r="CF31" s="3"/>
      <c r="DA31"/>
      <c r="DE31" s="3"/>
      <c r="DF31"/>
      <c r="DJ31" s="3"/>
      <c r="DK31"/>
      <c r="DO31" s="3"/>
      <c r="DP31"/>
      <c r="DR31" s="3"/>
    </row>
    <row r="32" spans="3:130" x14ac:dyDescent="0.25">
      <c r="C32" s="253" t="s">
        <v>240</v>
      </c>
      <c r="G32" s="37">
        <v>28</v>
      </c>
      <c r="Q32" t="s">
        <v>85</v>
      </c>
      <c r="BI32" t="s">
        <v>172</v>
      </c>
      <c r="BL32" s="3"/>
      <c r="BM32"/>
      <c r="BV32" s="3"/>
      <c r="BW32"/>
      <c r="CA32" s="3"/>
      <c r="CB32"/>
      <c r="CF32" s="3"/>
      <c r="DA32"/>
      <c r="DE32" s="3"/>
      <c r="DF32"/>
      <c r="DJ32" s="3"/>
      <c r="DK32"/>
      <c r="DO32" s="3"/>
      <c r="DP32"/>
      <c r="DR32" s="3"/>
    </row>
    <row r="33" spans="7:122" x14ac:dyDescent="0.25">
      <c r="G33" s="37">
        <v>29</v>
      </c>
      <c r="Q33" t="s">
        <v>79</v>
      </c>
      <c r="BI33" t="s">
        <v>173</v>
      </c>
      <c r="BL33" s="3"/>
      <c r="BM33"/>
      <c r="BV33" s="3"/>
      <c r="BW33"/>
      <c r="CA33" s="3"/>
      <c r="CB33"/>
      <c r="CF33" s="3"/>
      <c r="DA33"/>
      <c r="DE33" s="3"/>
      <c r="DF33"/>
      <c r="DJ33" s="3"/>
      <c r="DK33"/>
      <c r="DO33" s="3"/>
      <c r="DP33"/>
      <c r="DR33" s="3"/>
    </row>
    <row r="34" spans="7:122" x14ac:dyDescent="0.25">
      <c r="G34" s="37">
        <v>30</v>
      </c>
      <c r="Q34" s="258" t="s">
        <v>247</v>
      </c>
      <c r="BI34" t="s">
        <v>174</v>
      </c>
      <c r="BL34" s="3"/>
      <c r="BM34"/>
      <c r="BV34" s="3"/>
      <c r="BW34"/>
      <c r="CA34" s="3"/>
      <c r="CB34"/>
      <c r="CF34" s="3"/>
      <c r="DA34"/>
      <c r="DE34" s="3"/>
      <c r="DF34"/>
      <c r="DJ34" s="3"/>
      <c r="DK34"/>
      <c r="DO34" s="3"/>
      <c r="DP34"/>
      <c r="DR34" s="3"/>
    </row>
    <row r="35" spans="7:122" x14ac:dyDescent="0.25">
      <c r="G35" s="37">
        <v>31</v>
      </c>
      <c r="Q35" s="258" t="s">
        <v>248</v>
      </c>
      <c r="BI35" t="s">
        <v>188</v>
      </c>
      <c r="BL35" s="3"/>
      <c r="BM35"/>
      <c r="BV35" s="3"/>
      <c r="BW35"/>
      <c r="CA35" s="3"/>
      <c r="CB35"/>
      <c r="CF35" s="3"/>
      <c r="DA35"/>
      <c r="DE35" s="3"/>
      <c r="DF35"/>
      <c r="DJ35" s="3"/>
      <c r="DK35"/>
      <c r="DO35" s="3"/>
      <c r="DP35"/>
      <c r="DR35" s="3"/>
    </row>
    <row r="36" spans="7:122" x14ac:dyDescent="0.25">
      <c r="G36" s="37">
        <v>32</v>
      </c>
      <c r="Q36" t="s">
        <v>184</v>
      </c>
      <c r="BL36" s="3"/>
      <c r="BM36"/>
      <c r="BV36" s="3"/>
      <c r="BW36"/>
      <c r="CA36" s="3"/>
      <c r="CB36"/>
      <c r="CF36" s="3"/>
      <c r="DA36"/>
      <c r="DE36" s="3"/>
      <c r="DF36"/>
      <c r="DJ36" s="3"/>
      <c r="DK36"/>
      <c r="DO36" s="3"/>
      <c r="DP36"/>
      <c r="DR36" s="3"/>
    </row>
    <row r="37" spans="7:122" x14ac:dyDescent="0.25">
      <c r="G37" s="37">
        <v>33</v>
      </c>
      <c r="Q37" s="258" t="s">
        <v>249</v>
      </c>
      <c r="BL37" s="3"/>
      <c r="BM37"/>
      <c r="BV37" s="3"/>
      <c r="BW37"/>
      <c r="CA37" s="3"/>
      <c r="CB37"/>
      <c r="CF37" s="3"/>
      <c r="DA37"/>
      <c r="DE37" s="3"/>
      <c r="DF37"/>
      <c r="DJ37" s="3"/>
      <c r="DK37"/>
      <c r="DO37" s="3"/>
      <c r="DP37"/>
      <c r="DR37" s="3"/>
    </row>
    <row r="38" spans="7:122" x14ac:dyDescent="0.25">
      <c r="G38" s="37">
        <v>34</v>
      </c>
      <c r="Q38" t="s">
        <v>183</v>
      </c>
      <c r="BL38" s="3"/>
      <c r="BM38"/>
      <c r="BV38" s="3"/>
      <c r="BW38"/>
      <c r="CA38" s="3"/>
      <c r="CB38"/>
      <c r="CF38" s="3"/>
      <c r="DA38"/>
      <c r="DE38" s="3"/>
      <c r="DF38"/>
      <c r="DJ38" s="3"/>
      <c r="DK38"/>
      <c r="DO38" s="3"/>
      <c r="DP38"/>
      <c r="DR38" s="3"/>
    </row>
    <row r="39" spans="7:122" x14ac:dyDescent="0.25">
      <c r="G39" s="37">
        <v>35</v>
      </c>
      <c r="Q39" t="s">
        <v>83</v>
      </c>
      <c r="BL39" s="3"/>
      <c r="BM39"/>
      <c r="BV39" s="3"/>
      <c r="BW39"/>
      <c r="CA39" s="3"/>
      <c r="CB39"/>
      <c r="CF39" s="3"/>
      <c r="DA39"/>
      <c r="DE39" s="3"/>
      <c r="DF39"/>
      <c r="DJ39" s="3"/>
      <c r="DK39"/>
      <c r="DO39" s="3"/>
      <c r="DP39"/>
      <c r="DR39" s="3"/>
    </row>
    <row r="40" spans="7:122" x14ac:dyDescent="0.25">
      <c r="G40" s="37">
        <v>36</v>
      </c>
      <c r="BL40" s="3"/>
      <c r="BM40"/>
      <c r="BV40" s="3"/>
      <c r="BW40"/>
      <c r="CA40" s="3"/>
      <c r="CB40"/>
      <c r="CF40" s="3"/>
      <c r="DA40"/>
      <c r="DE40" s="3"/>
      <c r="DF40"/>
      <c r="DJ40" s="3"/>
      <c r="DK40"/>
      <c r="DO40" s="3"/>
      <c r="DP40"/>
      <c r="DR40" s="3"/>
    </row>
    <row r="41" spans="7:122" x14ac:dyDescent="0.25">
      <c r="G41" s="37">
        <v>37</v>
      </c>
      <c r="BL41" s="3"/>
      <c r="BM41"/>
      <c r="BV41" s="3"/>
      <c r="BW41"/>
      <c r="CA41" s="3"/>
      <c r="CB41"/>
      <c r="CF41" s="3"/>
      <c r="DA41"/>
      <c r="DE41" s="3"/>
      <c r="DF41"/>
      <c r="DJ41" s="3"/>
      <c r="DK41"/>
      <c r="DO41" s="3"/>
      <c r="DP41"/>
      <c r="DR41" s="3"/>
    </row>
    <row r="42" spans="7:122" x14ac:dyDescent="0.25">
      <c r="G42" s="37">
        <v>38</v>
      </c>
      <c r="Q42" s="261" t="s">
        <v>247</v>
      </c>
      <c r="BL42" s="3"/>
      <c r="BM42"/>
      <c r="BV42" s="3"/>
      <c r="BW42"/>
      <c r="CA42" s="3"/>
      <c r="CB42"/>
      <c r="CF42" s="3"/>
      <c r="DA42"/>
      <c r="DE42" s="3"/>
      <c r="DF42"/>
      <c r="DJ42" s="3"/>
      <c r="DK42"/>
      <c r="DO42" s="3"/>
      <c r="DP42"/>
      <c r="DR42" s="3"/>
    </row>
    <row r="43" spans="7:122" x14ac:dyDescent="0.25">
      <c r="G43" s="37">
        <v>39</v>
      </c>
      <c r="Q43" s="262" t="s">
        <v>252</v>
      </c>
      <c r="BL43" s="3"/>
      <c r="BM43"/>
      <c r="BV43" s="3"/>
      <c r="BW43"/>
      <c r="CA43" s="3"/>
      <c r="CB43"/>
      <c r="CF43" s="3"/>
      <c r="DA43"/>
      <c r="DE43" s="3"/>
      <c r="DF43"/>
      <c r="DJ43" s="3"/>
      <c r="DK43"/>
      <c r="DO43" s="3"/>
      <c r="DP43"/>
      <c r="DR43" s="3"/>
    </row>
    <row r="44" spans="7:122" x14ac:dyDescent="0.25">
      <c r="G44" s="37">
        <v>40</v>
      </c>
      <c r="Q44" s="262" t="s">
        <v>253</v>
      </c>
      <c r="BL44" s="3"/>
      <c r="BM44"/>
      <c r="BV44" s="3"/>
      <c r="BW44"/>
      <c r="CA44" s="3"/>
      <c r="CB44"/>
      <c r="CF44" s="3"/>
      <c r="DA44"/>
      <c r="DE44" s="3"/>
      <c r="DF44"/>
      <c r="DJ44" s="3"/>
      <c r="DK44"/>
      <c r="DO44" s="3"/>
      <c r="DP44"/>
      <c r="DR44" s="3"/>
    </row>
    <row r="45" spans="7:122" x14ac:dyDescent="0.25">
      <c r="G45" s="37">
        <v>41</v>
      </c>
      <c r="Q45" s="263" t="s">
        <v>254</v>
      </c>
      <c r="BL45" s="3"/>
      <c r="BM45"/>
      <c r="BV45" s="3"/>
      <c r="BW45"/>
      <c r="CA45" s="3"/>
      <c r="CB45"/>
      <c r="CF45" s="3"/>
      <c r="DA45"/>
      <c r="DE45" s="3"/>
      <c r="DF45"/>
      <c r="DJ45" s="3"/>
      <c r="DK45"/>
      <c r="DO45" s="3"/>
      <c r="DP45"/>
      <c r="DR45" s="3"/>
    </row>
    <row r="46" spans="7:122" x14ac:dyDescent="0.25">
      <c r="G46" s="37">
        <v>42</v>
      </c>
      <c r="BL46" s="3"/>
      <c r="BM46"/>
      <c r="BV46" s="3"/>
      <c r="BW46"/>
      <c r="CA46" s="3"/>
      <c r="CB46"/>
      <c r="CF46" s="3"/>
      <c r="DA46"/>
      <c r="DE46" s="3"/>
      <c r="DF46"/>
      <c r="DJ46" s="3"/>
      <c r="DK46"/>
      <c r="DO46" s="3"/>
      <c r="DP46"/>
      <c r="DR46" s="3"/>
    </row>
    <row r="47" spans="7:122" x14ac:dyDescent="0.25">
      <c r="G47" s="37">
        <v>43</v>
      </c>
      <c r="BL47" s="3"/>
      <c r="BM47"/>
      <c r="BV47" s="3"/>
      <c r="BW47"/>
      <c r="CA47" s="3"/>
      <c r="CB47"/>
      <c r="CF47" s="3"/>
      <c r="DA47"/>
      <c r="DE47" s="3"/>
      <c r="DF47"/>
      <c r="DJ47" s="3"/>
      <c r="DK47"/>
      <c r="DO47" s="3"/>
      <c r="DP47"/>
      <c r="DR47" s="3"/>
    </row>
    <row r="48" spans="7:122" x14ac:dyDescent="0.25">
      <c r="G48" s="37">
        <v>44</v>
      </c>
      <c r="BL48" s="3"/>
      <c r="BM48"/>
      <c r="BV48" s="3"/>
      <c r="BW48"/>
      <c r="CA48" s="3"/>
      <c r="CB48"/>
      <c r="CF48" s="3"/>
      <c r="DA48"/>
      <c r="DE48" s="3"/>
      <c r="DF48"/>
      <c r="DJ48" s="3"/>
      <c r="DK48"/>
      <c r="DO48" s="3"/>
      <c r="DP48"/>
      <c r="DR48" s="3"/>
    </row>
    <row r="49" spans="7:122" x14ac:dyDescent="0.25">
      <c r="G49" s="37">
        <v>45</v>
      </c>
      <c r="BL49" s="3"/>
      <c r="BM49"/>
      <c r="BV49" s="3"/>
      <c r="BW49"/>
      <c r="CA49" s="3"/>
      <c r="CB49"/>
      <c r="CF49" s="3"/>
      <c r="DA49"/>
      <c r="DE49" s="3"/>
      <c r="DF49"/>
      <c r="DJ49" s="3"/>
      <c r="DK49"/>
      <c r="DO49" s="3"/>
      <c r="DP49"/>
      <c r="DR49" s="3"/>
    </row>
    <row r="50" spans="7:122" x14ac:dyDescent="0.25">
      <c r="G50" s="37">
        <v>46</v>
      </c>
      <c r="BL50" s="3"/>
      <c r="BM50"/>
      <c r="BV50" s="3"/>
      <c r="BW50"/>
      <c r="CA50" s="3"/>
      <c r="CB50"/>
      <c r="CF50" s="3"/>
      <c r="DA50"/>
      <c r="DE50" s="3"/>
      <c r="DF50"/>
      <c r="DJ50" s="3"/>
      <c r="DK50"/>
      <c r="DO50" s="3"/>
      <c r="DP50"/>
      <c r="DR50" s="3"/>
    </row>
    <row r="51" spans="7:122" x14ac:dyDescent="0.25">
      <c r="G51" s="37">
        <v>47</v>
      </c>
    </row>
    <row r="52" spans="7:122" x14ac:dyDescent="0.25">
      <c r="G52" s="37">
        <v>48</v>
      </c>
    </row>
    <row r="53" spans="7:122" x14ac:dyDescent="0.25">
      <c r="G53" s="37">
        <v>49</v>
      </c>
    </row>
    <row r="54" spans="7:122" x14ac:dyDescent="0.25">
      <c r="G54" s="37">
        <v>50</v>
      </c>
    </row>
    <row r="55" spans="7:122" x14ac:dyDescent="0.25">
      <c r="G55" s="37">
        <v>51</v>
      </c>
    </row>
    <row r="56" spans="7:122" x14ac:dyDescent="0.25">
      <c r="G56" s="37">
        <v>52</v>
      </c>
    </row>
    <row r="57" spans="7:122" x14ac:dyDescent="0.25">
      <c r="G57" s="37">
        <v>53</v>
      </c>
    </row>
    <row r="58" spans="7:122" x14ac:dyDescent="0.25">
      <c r="G58" s="37">
        <v>54</v>
      </c>
    </row>
    <row r="59" spans="7:122" x14ac:dyDescent="0.25">
      <c r="G59" s="37">
        <v>55</v>
      </c>
    </row>
    <row r="60" spans="7:122" x14ac:dyDescent="0.25">
      <c r="G60" s="37">
        <v>56</v>
      </c>
    </row>
    <row r="61" spans="7:122" x14ac:dyDescent="0.25">
      <c r="G61" s="37">
        <v>57</v>
      </c>
    </row>
    <row r="62" spans="7:122" x14ac:dyDescent="0.25">
      <c r="G62" s="37">
        <v>58</v>
      </c>
    </row>
    <row r="63" spans="7:122" x14ac:dyDescent="0.25">
      <c r="G63" s="37">
        <v>59</v>
      </c>
    </row>
    <row r="64" spans="7:122" x14ac:dyDescent="0.25">
      <c r="G64" s="37">
        <v>60</v>
      </c>
    </row>
    <row r="65" spans="7:7" x14ac:dyDescent="0.25">
      <c r="G65" s="37">
        <v>61</v>
      </c>
    </row>
    <row r="66" spans="7:7" x14ac:dyDescent="0.25">
      <c r="G66" s="37">
        <v>62</v>
      </c>
    </row>
    <row r="67" spans="7:7" x14ac:dyDescent="0.25">
      <c r="G67" s="37">
        <v>63</v>
      </c>
    </row>
    <row r="68" spans="7:7" x14ac:dyDescent="0.25">
      <c r="G68" s="37">
        <v>64</v>
      </c>
    </row>
    <row r="69" spans="7:7" x14ac:dyDescent="0.25">
      <c r="G69" s="37">
        <v>65</v>
      </c>
    </row>
    <row r="70" spans="7:7" x14ac:dyDescent="0.25">
      <c r="G70" s="37">
        <v>66</v>
      </c>
    </row>
    <row r="71" spans="7:7" x14ac:dyDescent="0.25">
      <c r="G71" s="37">
        <v>67</v>
      </c>
    </row>
    <row r="72" spans="7:7" x14ac:dyDescent="0.25">
      <c r="G72" s="37">
        <v>68</v>
      </c>
    </row>
    <row r="73" spans="7:7" x14ac:dyDescent="0.25">
      <c r="G73" s="37">
        <v>69</v>
      </c>
    </row>
    <row r="74" spans="7:7" x14ac:dyDescent="0.25">
      <c r="G74" s="37">
        <v>70</v>
      </c>
    </row>
    <row r="75" spans="7:7" x14ac:dyDescent="0.25">
      <c r="G75" s="37">
        <v>71</v>
      </c>
    </row>
    <row r="76" spans="7:7" x14ac:dyDescent="0.25">
      <c r="G76" s="37">
        <v>72</v>
      </c>
    </row>
    <row r="77" spans="7:7" x14ac:dyDescent="0.25">
      <c r="G77" s="37">
        <v>73</v>
      </c>
    </row>
    <row r="78" spans="7:7" x14ac:dyDescent="0.25">
      <c r="G78" s="37">
        <v>74</v>
      </c>
    </row>
    <row r="79" spans="7:7" x14ac:dyDescent="0.25">
      <c r="G79" s="37">
        <v>75</v>
      </c>
    </row>
    <row r="80" spans="7:7" x14ac:dyDescent="0.25">
      <c r="G80" s="37">
        <v>76</v>
      </c>
    </row>
    <row r="81" spans="7:7" x14ac:dyDescent="0.25">
      <c r="G81" s="37">
        <v>77</v>
      </c>
    </row>
    <row r="82" spans="7:7" x14ac:dyDescent="0.25">
      <c r="G82" s="37">
        <v>78</v>
      </c>
    </row>
    <row r="83" spans="7:7" x14ac:dyDescent="0.25">
      <c r="G83" s="37">
        <v>79</v>
      </c>
    </row>
    <row r="84" spans="7:7" x14ac:dyDescent="0.25">
      <c r="G84" s="37">
        <v>80</v>
      </c>
    </row>
    <row r="85" spans="7:7" x14ac:dyDescent="0.25">
      <c r="G85" s="37">
        <v>81</v>
      </c>
    </row>
    <row r="86" spans="7:7" x14ac:dyDescent="0.25">
      <c r="G86" s="37">
        <v>82</v>
      </c>
    </row>
    <row r="87" spans="7:7" x14ac:dyDescent="0.25">
      <c r="G87" s="37">
        <v>83</v>
      </c>
    </row>
    <row r="88" spans="7:7" x14ac:dyDescent="0.25">
      <c r="G88" s="37">
        <v>84</v>
      </c>
    </row>
    <row r="89" spans="7:7" hidden="1" x14ac:dyDescent="0.25">
      <c r="G89" s="37">
        <v>85</v>
      </c>
    </row>
    <row r="90" spans="7:7" hidden="1" x14ac:dyDescent="0.25">
      <c r="G90" s="37">
        <v>86</v>
      </c>
    </row>
    <row r="91" spans="7:7" hidden="1" x14ac:dyDescent="0.25">
      <c r="G91" s="37">
        <v>87</v>
      </c>
    </row>
    <row r="92" spans="7:7" hidden="1" x14ac:dyDescent="0.25">
      <c r="G92" s="37">
        <v>88</v>
      </c>
    </row>
    <row r="93" spans="7:7" x14ac:dyDescent="0.25">
      <c r="G93" s="37">
        <v>89</v>
      </c>
    </row>
    <row r="94" spans="7:7" x14ac:dyDescent="0.25">
      <c r="G94" s="37">
        <v>90</v>
      </c>
    </row>
    <row r="95" spans="7:7" x14ac:dyDescent="0.25">
      <c r="G95" s="37">
        <v>91</v>
      </c>
    </row>
    <row r="96" spans="7:7" x14ac:dyDescent="0.25">
      <c r="G96" s="37">
        <v>92</v>
      </c>
    </row>
    <row r="97" spans="7:7" x14ac:dyDescent="0.25">
      <c r="G97" s="37">
        <v>93</v>
      </c>
    </row>
    <row r="98" spans="7:7" x14ac:dyDescent="0.25">
      <c r="G98" s="37">
        <v>94</v>
      </c>
    </row>
    <row r="99" spans="7:7" x14ac:dyDescent="0.25">
      <c r="G99" s="37">
        <v>95</v>
      </c>
    </row>
    <row r="100" spans="7:7" x14ac:dyDescent="0.25">
      <c r="G100" s="37">
        <v>96</v>
      </c>
    </row>
    <row r="101" spans="7:7" x14ac:dyDescent="0.25">
      <c r="G101" s="37">
        <v>97</v>
      </c>
    </row>
    <row r="102" spans="7:7" x14ac:dyDescent="0.25">
      <c r="G102" s="37">
        <v>98</v>
      </c>
    </row>
    <row r="103" spans="7:7" x14ac:dyDescent="0.25">
      <c r="G103" s="37">
        <v>99</v>
      </c>
    </row>
    <row r="104" spans="7:7" x14ac:dyDescent="0.25">
      <c r="G104" s="37">
        <v>100</v>
      </c>
    </row>
  </sheetData>
  <mergeCells count="17">
    <mergeCell ref="CH2:CL2"/>
    <mergeCell ref="DT2:DY2"/>
    <mergeCell ref="BF2:BK2"/>
    <mergeCell ref="C2:D2"/>
    <mergeCell ref="BX2:BZ2"/>
    <mergeCell ref="CC2:CE2"/>
    <mergeCell ref="Q2:V2"/>
    <mergeCell ref="AP2:AU2"/>
    <mergeCell ref="AH2:AM2"/>
    <mergeCell ref="AX2:BC2"/>
    <mergeCell ref="Y2:AE2"/>
    <mergeCell ref="DG2:DI2"/>
    <mergeCell ref="DL2:DN2"/>
    <mergeCell ref="DB2:DD2"/>
    <mergeCell ref="BN2:BU2"/>
    <mergeCell ref="CT2:CY2"/>
    <mergeCell ref="CO2:CQ2"/>
  </mergeCells>
  <pageMargins left="0.7" right="0.7" top="0.75" bottom="0.75" header="0.3" footer="0.3"/>
  <pageSetup paperSize="9" orientation="portrait" r:id="rId1"/>
  <ignoredErrors>
    <ignoredError sqref="C26:C30" calculatedColumn="1"/>
  </ignoredErrors>
  <drawing r:id="rId2"/>
  <tableParts count="4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FB19-7F78-40DD-AA85-28B2511E477F}">
  <dimension ref="B2:K92"/>
  <sheetViews>
    <sheetView showGridLines="0" topLeftCell="A6" workbookViewId="0">
      <selection activeCell="B11" sqref="B11"/>
    </sheetView>
  </sheetViews>
  <sheetFormatPr defaultColWidth="11.7109375" defaultRowHeight="15" x14ac:dyDescent="0.25"/>
  <cols>
    <col min="1" max="1" width="3.7109375" customWidth="1"/>
    <col min="2" max="2" width="47.85546875" customWidth="1"/>
    <col min="3" max="3" width="85" customWidth="1"/>
    <col min="4" max="4" width="2.7109375" customWidth="1"/>
    <col min="5" max="5" width="20.7109375" customWidth="1"/>
    <col min="6" max="6" width="23.7109375" customWidth="1"/>
    <col min="7" max="7" width="20.7109375" customWidth="1"/>
  </cols>
  <sheetData>
    <row r="2" spans="2:3" x14ac:dyDescent="0.25">
      <c r="B2" s="1" t="s">
        <v>212</v>
      </c>
    </row>
    <row r="4" spans="2:3" x14ac:dyDescent="0.25">
      <c r="B4" t="s">
        <v>52</v>
      </c>
      <c r="C4" t="s">
        <v>46</v>
      </c>
    </row>
    <row r="5" spans="2:3" x14ac:dyDescent="0.25">
      <c r="B5" s="54" t="s">
        <v>59</v>
      </c>
      <c r="C5" s="53" t="s">
        <v>89</v>
      </c>
    </row>
    <row r="6" spans="2:3" ht="135" x14ac:dyDescent="0.25">
      <c r="B6" s="54" t="s">
        <v>51</v>
      </c>
      <c r="C6" s="54" t="s">
        <v>211</v>
      </c>
    </row>
    <row r="7" spans="2:3" ht="165" x14ac:dyDescent="0.25">
      <c r="B7" s="54" t="s">
        <v>70</v>
      </c>
      <c r="C7" s="54" t="s">
        <v>77</v>
      </c>
    </row>
    <row r="8" spans="2:3" ht="60" x14ac:dyDescent="0.25">
      <c r="B8" s="54" t="s">
        <v>216</v>
      </c>
      <c r="C8" s="54" t="s">
        <v>215</v>
      </c>
    </row>
    <row r="9" spans="2:3" ht="90" x14ac:dyDescent="0.25">
      <c r="B9" s="54" t="s">
        <v>141</v>
      </c>
      <c r="C9" s="54" t="s">
        <v>140</v>
      </c>
    </row>
    <row r="10" spans="2:3" ht="165" x14ac:dyDescent="0.25">
      <c r="B10" s="54" t="s">
        <v>138</v>
      </c>
      <c r="C10" s="54" t="s">
        <v>139</v>
      </c>
    </row>
    <row r="11" spans="2:3" ht="45" x14ac:dyDescent="0.25">
      <c r="B11" s="54" t="s">
        <v>269</v>
      </c>
      <c r="C11" s="54" t="s">
        <v>270</v>
      </c>
    </row>
    <row r="12" spans="2:3" ht="45" x14ac:dyDescent="0.25">
      <c r="B12" s="54" t="s">
        <v>217</v>
      </c>
      <c r="C12" s="54" t="s">
        <v>213</v>
      </c>
    </row>
    <row r="49" spans="11:11" x14ac:dyDescent="0.25">
      <c r="K49">
        <f>J49*$F$49</f>
        <v>0</v>
      </c>
    </row>
    <row r="77" spans="3:3" x14ac:dyDescent="0.25">
      <c r="C77" t="s">
        <v>181</v>
      </c>
    </row>
    <row r="78" spans="3:3" x14ac:dyDescent="0.25">
      <c r="C78" t="s">
        <v>182</v>
      </c>
    </row>
    <row r="89" hidden="1" x14ac:dyDescent="0.25"/>
    <row r="90" hidden="1" x14ac:dyDescent="0.25"/>
    <row r="91" hidden="1" x14ac:dyDescent="0.25"/>
    <row r="92" hidden="1" x14ac:dyDescent="0.25"/>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21D78-2D98-44E9-8480-A73ADBEE1BFE}">
  <sheetPr>
    <pageSetUpPr fitToPage="1"/>
  </sheetPr>
  <dimension ref="A1:V83"/>
  <sheetViews>
    <sheetView showGridLines="0" zoomScaleNormal="100" workbookViewId="0">
      <selection activeCell="G15" sqref="G15"/>
    </sheetView>
  </sheetViews>
  <sheetFormatPr defaultColWidth="0" defaultRowHeight="1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87" t="str">
        <f>HYPERLINK("#'Start page'!$A$1","Go to start page")</f>
        <v>Go to start page</v>
      </c>
      <c r="J1" s="188"/>
      <c r="K1" s="187"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227"/>
      <c r="E3" s="9"/>
      <c r="F3" s="9"/>
      <c r="G3" s="9"/>
      <c r="H3" s="9"/>
      <c r="I3" s="9"/>
      <c r="J3" s="9"/>
      <c r="K3" s="9"/>
      <c r="L3" s="9"/>
      <c r="M3" s="9"/>
      <c r="N3" s="9"/>
      <c r="O3" s="9"/>
      <c r="P3" s="9"/>
      <c r="Q3" s="9"/>
      <c r="R3" s="9"/>
      <c r="S3" s="9"/>
      <c r="T3" s="9"/>
      <c r="U3" s="9"/>
      <c r="V3" s="9"/>
    </row>
    <row r="4" spans="1:22" s="94" customFormat="1" ht="15" customHeight="1" x14ac:dyDescent="0.25">
      <c r="A4" s="106"/>
      <c r="B4" s="106"/>
      <c r="C4" s="227"/>
      <c r="D4" s="130" t="s">
        <v>92</v>
      </c>
      <c r="E4" s="9"/>
      <c r="F4" s="290"/>
      <c r="G4" s="291"/>
      <c r="H4" s="9"/>
      <c r="I4" s="241" t="s">
        <v>231</v>
      </c>
      <c r="J4" s="9"/>
      <c r="K4" s="9"/>
      <c r="L4" s="9"/>
      <c r="M4" s="9"/>
      <c r="N4" s="9"/>
      <c r="O4" s="9"/>
      <c r="P4" s="9"/>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27"/>
      <c r="E5" s="9"/>
      <c r="F5" s="9"/>
      <c r="G5" s="9"/>
      <c r="H5" s="9"/>
      <c r="I5" s="9"/>
      <c r="J5" s="9"/>
      <c r="K5" s="9"/>
      <c r="L5" s="9"/>
      <c r="M5" s="9"/>
      <c r="N5" s="9"/>
      <c r="O5" s="9"/>
      <c r="P5" s="9"/>
      <c r="Q5" s="9"/>
      <c r="R5" s="9"/>
      <c r="S5" s="9"/>
      <c r="T5" s="9"/>
      <c r="U5" s="9"/>
      <c r="V5" s="9"/>
    </row>
    <row r="6" spans="1:22" s="128" customFormat="1" ht="15" customHeight="1" x14ac:dyDescent="0.25">
      <c r="A6" s="106"/>
      <c r="B6" s="106"/>
      <c r="C6" s="87"/>
      <c r="D6" s="182"/>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221"/>
      <c r="E7" s="87"/>
      <c r="F7" s="87"/>
      <c r="G7" s="87"/>
      <c r="H7" s="87"/>
      <c r="I7" s="127"/>
      <c r="J7" s="106" t="s">
        <v>231</v>
      </c>
      <c r="K7" s="106"/>
      <c r="L7" s="106"/>
      <c r="M7" s="106"/>
      <c r="N7" s="106"/>
      <c r="O7" s="106"/>
      <c r="P7" s="106"/>
      <c r="Q7" s="106"/>
      <c r="R7" s="106"/>
      <c r="S7" s="106"/>
      <c r="T7" s="106"/>
      <c r="U7" s="106"/>
      <c r="V7" s="106"/>
    </row>
    <row r="8" spans="1:22" s="128" customFormat="1" ht="15" customHeight="1" x14ac:dyDescent="0.25">
      <c r="A8" s="106"/>
      <c r="B8" s="106"/>
      <c r="C8" s="87"/>
      <c r="D8" s="182"/>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129</v>
      </c>
      <c r="E11" s="130"/>
      <c r="F11" s="308"/>
      <c r="G11" s="309"/>
      <c r="H11" s="9"/>
      <c r="I11" s="254" t="s">
        <v>94</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56" t="e">
        <f>"Institution"&amp;VLOOKUP($F$4,GrantTypes[],2,0)</f>
        <v>#N/A</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75</v>
      </c>
      <c r="G13" s="309"/>
      <c r="H13" s="166"/>
      <c r="I13" s="256" t="e">
        <f>"Salary"&amp;VLOOKUP($F$4,GrantTypes[],2,0)&amp;"[Salary]"</f>
        <v>#N/A</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256" t="e">
        <f>"OperationalCosts"&amp;VLOOKUP($F$4,GrantTypes[],2,0)</f>
        <v>#N/A</v>
      </c>
      <c r="J14" s="9"/>
      <c r="K14" s="9"/>
      <c r="L14" s="9"/>
      <c r="M14" s="9"/>
      <c r="N14" s="9"/>
      <c r="O14" s="9"/>
      <c r="P14" s="9"/>
      <c r="Q14" s="9"/>
      <c r="R14" s="9"/>
      <c r="S14" s="9"/>
      <c r="T14" s="9"/>
      <c r="U14" s="9"/>
      <c r="V14" s="9"/>
    </row>
    <row r="15" spans="1:22" s="94" customFormat="1" ht="15" customHeight="1" x14ac:dyDescent="0.25">
      <c r="A15" s="106"/>
      <c r="B15" s="106"/>
      <c r="C15" s="9"/>
      <c r="D15" s="130" t="s">
        <v>219</v>
      </c>
      <c r="E15" s="130"/>
      <c r="F15" s="223" t="s">
        <v>194</v>
      </c>
      <c r="G15" s="223" t="s">
        <v>195</v>
      </c>
      <c r="H15" s="9"/>
      <c r="I15" s="235" t="e">
        <f>IF(VLOOKUP($F$4,GrantTypes[],3,0)=0,5,VLOOKUP($F$4,GrantTypes[],3,0))</f>
        <v>#N/A</v>
      </c>
      <c r="J15" s="9"/>
      <c r="K15" s="9"/>
      <c r="L15" s="9"/>
      <c r="M15" s="9"/>
      <c r="N15" s="9"/>
      <c r="O15" s="9"/>
      <c r="P15" s="9"/>
      <c r="Q15" s="9"/>
      <c r="R15" s="9"/>
      <c r="S15" s="9"/>
      <c r="T15" s="9"/>
      <c r="U15" s="9"/>
      <c r="V15" s="9"/>
    </row>
    <row r="16" spans="1:22" s="94" customFormat="1" x14ac:dyDescent="0.25">
      <c r="A16" s="106"/>
      <c r="B16" s="106"/>
      <c r="C16" s="9"/>
      <c r="D16" s="130" t="s">
        <v>179</v>
      </c>
      <c r="E16" s="130"/>
      <c r="F16" s="310" t="str">
        <f ca="1">IF(OR($F$15=INDEX(INDIRECT("Months"),1,1),$G$15=INDEX(INDIRECT("Years"),1)),"Select month and year above",DATE($G$15,VLOOKUP($F$15,Months[],2,0),1))</f>
        <v>Select month and year above</v>
      </c>
      <c r="G16" s="310"/>
      <c r="H16" s="78"/>
      <c r="I16" s="256" t="e">
        <f>"Salary"&amp;VLOOKUP($F$4,GrantTypes[],2,0)</f>
        <v>#N/A</v>
      </c>
      <c r="J16" s="9"/>
      <c r="K16" s="9"/>
      <c r="L16" s="9"/>
      <c r="M16" s="9"/>
      <c r="N16" s="9"/>
      <c r="O16" s="9"/>
      <c r="P16" s="9"/>
      <c r="Q16" s="9"/>
      <c r="R16" s="9"/>
      <c r="S16" s="9"/>
      <c r="T16" s="9"/>
      <c r="U16" s="9"/>
      <c r="V16" s="9"/>
    </row>
    <row r="17" spans="1:22" s="94" customFormat="1" x14ac:dyDescent="0.25">
      <c r="A17" s="106"/>
      <c r="B17" s="106"/>
      <c r="C17" s="9"/>
      <c r="D17" s="130"/>
      <c r="E17" s="130"/>
      <c r="F17" s="130"/>
      <c r="G17" s="130"/>
      <c r="H17" s="130"/>
      <c r="I17" s="256" t="e">
        <f>"Salary"&amp;VLOOKUP($F$4,GrantTypes[],2,0)&amp;"[Project Supplement]"</f>
        <v>#N/A</v>
      </c>
      <c r="J17" s="9"/>
      <c r="K17" s="9"/>
      <c r="L17" s="9"/>
      <c r="M17" s="9"/>
      <c r="N17" s="9"/>
      <c r="O17" s="9"/>
      <c r="P17" s="9"/>
      <c r="Q17" s="9"/>
      <c r="R17" s="9"/>
      <c r="S17" s="9"/>
      <c r="T17" s="9"/>
      <c r="U17" s="9"/>
      <c r="V17" s="9"/>
    </row>
    <row r="18" spans="1:22" s="94" customFormat="1" x14ac:dyDescent="0.25">
      <c r="A18" s="106"/>
      <c r="B18" s="106"/>
      <c r="C18" s="9"/>
      <c r="D18" s="130" t="s">
        <v>220</v>
      </c>
      <c r="E18" s="130"/>
      <c r="F18" s="223" t="s">
        <v>194</v>
      </c>
      <c r="G18" s="223" t="s">
        <v>195</v>
      </c>
      <c r="H18" s="78"/>
      <c r="I18" s="205"/>
      <c r="J18" s="9"/>
      <c r="K18" s="9"/>
      <c r="L18" s="9"/>
      <c r="M18" s="9"/>
      <c r="N18" s="9"/>
      <c r="O18" s="9"/>
      <c r="P18" s="9"/>
      <c r="Q18" s="9"/>
      <c r="R18" s="9"/>
      <c r="S18" s="9"/>
      <c r="T18" s="9"/>
      <c r="U18" s="9"/>
      <c r="V18" s="9"/>
    </row>
    <row r="19" spans="1:22" s="94" customFormat="1" x14ac:dyDescent="0.25">
      <c r="A19" s="106"/>
      <c r="B19" s="106"/>
      <c r="C19" s="132"/>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80"/>
      <c r="I19" s="205"/>
      <c r="J19" s="132"/>
      <c r="K19" s="30"/>
      <c r="L19" s="9"/>
      <c r="M19" s="9"/>
      <c r="N19" s="9"/>
      <c r="O19" s="9"/>
      <c r="P19" s="9"/>
      <c r="Q19" s="9"/>
      <c r="R19" s="9"/>
      <c r="S19" s="9"/>
      <c r="T19" s="9"/>
      <c r="U19" s="9"/>
      <c r="V19" s="9"/>
    </row>
    <row r="20" spans="1:22" s="94" customFormat="1" ht="15" customHeight="1" x14ac:dyDescent="0.25">
      <c r="A20" s="106"/>
      <c r="B20" s="106"/>
      <c r="C20" s="132"/>
      <c r="D20" s="130"/>
      <c r="E20" s="130"/>
      <c r="F20" s="222"/>
      <c r="G20" s="222"/>
      <c r="H20" s="9"/>
      <c r="I20" s="206"/>
      <c r="J20" s="9"/>
      <c r="K20" s="9"/>
      <c r="L20" s="9"/>
      <c r="M20" s="9"/>
      <c r="N20" s="9"/>
      <c r="O20" s="9"/>
      <c r="P20" s="9"/>
      <c r="Q20" s="9"/>
      <c r="R20" s="9"/>
      <c r="S20" s="9"/>
      <c r="T20" s="9"/>
      <c r="U20" s="9"/>
      <c r="V20" s="9"/>
    </row>
    <row r="21" spans="1:22" s="94" customFormat="1" ht="15" customHeight="1" x14ac:dyDescent="0.25">
      <c r="A21" s="106"/>
      <c r="B21" s="106"/>
      <c r="C21" s="9"/>
      <c r="D21" s="130" t="e">
        <f>"Project duration"&amp;IF(VLOOKUP($F$4,GrantTypes[],2,0)=0,""," (max "&amp;I15&amp;" project year(s))")&amp;":"</f>
        <v>#N/A</v>
      </c>
      <c r="E21" s="130"/>
      <c r="F21" s="290" t="str">
        <f ca="1">IFERROR(IF(AND(ISNUMBER(F16),ISNUMBER(F19),$F$19&gt;EDATE($F$16,12*$I$15)),"Project duration exceeds max years",DATEDIF($F$16,$F$19+1,"y")&amp;" years, "&amp;DATEDIF($F$16,$F$19+1,"ym")&amp;" months"),"Select or revisit project dates")</f>
        <v>Select or revisit project dates</v>
      </c>
      <c r="G21" s="291"/>
      <c r="H21" s="131"/>
      <c r="I21" s="20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25">
      <c r="A23" s="106"/>
      <c r="B23" s="106"/>
      <c r="C23" s="106"/>
      <c r="D23" s="106"/>
      <c r="E23" s="106"/>
      <c r="F23" s="106"/>
      <c r="G23" s="106"/>
      <c r="H23" s="106"/>
      <c r="I23" s="70" t="e">
        <f>VLOOKUP($F$4,GrantTypes[],4,0)</f>
        <v>#N/A</v>
      </c>
      <c r="J23" s="70" t="e">
        <f>VLOOKUP($F$4,GrantTypes[],5,0)</f>
        <v>#N/A</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98</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61</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76</v>
      </c>
      <c r="E31" s="147"/>
      <c r="F31" s="148"/>
      <c r="G31" s="148"/>
      <c r="H31" s="74"/>
      <c r="I31" s="39"/>
      <c r="J31" s="134"/>
      <c r="K31" s="149" t="s">
        <v>90</v>
      </c>
      <c r="L31" s="150"/>
      <c r="M31" s="151"/>
      <c r="N31" s="150"/>
      <c r="O31" s="152"/>
      <c r="P31" s="134"/>
      <c r="Q31" s="152"/>
      <c r="R31" s="134"/>
      <c r="S31" s="152"/>
      <c r="T31" s="134"/>
      <c r="U31" s="152"/>
      <c r="V31" s="134"/>
    </row>
    <row r="32" spans="1:22" s="163" customFormat="1" ht="15" customHeight="1" x14ac:dyDescent="0.25">
      <c r="A32" s="101" t="e">
        <f t="shared" ca="1" si="0"/>
        <v>#N/A</v>
      </c>
      <c r="B32" s="101" t="e">
        <f t="shared" ref="B32:B51" ca="1" si="1">IF(D32&lt;&gt;INDEX(INDIRECT($I$13),1),ROW()+100,0)</f>
        <v>#N/A</v>
      </c>
      <c r="C32" s="102" t="e">
        <f ca="1">IF(E32="NoPS","",IF(COUNTIF(INDIRECT($I$13),D32),VLOOKUP(H32,PS_ScientificArea[],2,0),""))</f>
        <v>#N/A</v>
      </c>
      <c r="D32" s="76" t="s">
        <v>71</v>
      </c>
      <c r="E32" s="102" t="e">
        <f ca="1">IF(AND(COUNTIF(DKUNI[],G32),VLOOKUP(D32,INDIRECT($I$16),2,0)="Yes"),"PS_ScientificArea[DKUNI Scientific Area]","NoPS")</f>
        <v>#N/A</v>
      </c>
      <c r="F32" s="210" t="s">
        <v>25</v>
      </c>
      <c r="G32" s="76" t="s">
        <v>75</v>
      </c>
      <c r="H32" s="76" t="s">
        <v>21</v>
      </c>
      <c r="I32" s="207">
        <f t="shared" ref="I32:I54" ca="1" si="2">SUMIFS(32:32,$23:$23,TRUE,$30:$30,"FTE")</f>
        <v>0</v>
      </c>
      <c r="J32" s="122">
        <f t="shared" ref="J32:J54" ca="1" si="3">SUMIFS(32:32,$23:$23,TRUE,$30:$30,"Costs")</f>
        <v>0</v>
      </c>
      <c r="K32" s="208"/>
      <c r="L32" s="209"/>
      <c r="M32" s="208"/>
      <c r="N32" s="209"/>
      <c r="O32" s="208"/>
      <c r="P32" s="209"/>
      <c r="Q32" s="208"/>
      <c r="R32" s="209"/>
      <c r="S32" s="208"/>
      <c r="T32" s="209"/>
      <c r="U32" s="208"/>
      <c r="V32" s="209"/>
    </row>
    <row r="33" spans="1:22" s="163" customFormat="1" ht="15" customHeight="1" x14ac:dyDescent="0.25">
      <c r="A33" s="101" t="e">
        <f t="shared" ca="1" si="0"/>
        <v>#N/A</v>
      </c>
      <c r="B33" s="101" t="e">
        <f t="shared" ca="1" si="1"/>
        <v>#N/A</v>
      </c>
      <c r="C33" s="102" t="e">
        <f ca="1">IF(E33="NoPS","",IF(COUNTIF(INDIRECT($I$13),D33),VLOOKUP(H33,PS_ScientificArea[],2,0),""))</f>
        <v>#N/A</v>
      </c>
      <c r="D33" s="76" t="s">
        <v>71</v>
      </c>
      <c r="E33" s="102" t="e">
        <f ca="1">IF(AND(COUNTIF(DKUNI[],G33),VLOOKUP(D33,INDIRECT($I$16),2,0)="Yes"),"PS_ScientificArea[DKUNI Scientific Area]","NoPS")</f>
        <v>#N/A</v>
      </c>
      <c r="F33" s="210" t="s">
        <v>25</v>
      </c>
      <c r="G33" s="76" t="s">
        <v>75</v>
      </c>
      <c r="H33" s="76" t="s">
        <v>21</v>
      </c>
      <c r="I33" s="207">
        <f t="shared" ca="1" si="2"/>
        <v>0</v>
      </c>
      <c r="J33" s="122">
        <f t="shared" ca="1" si="3"/>
        <v>0</v>
      </c>
      <c r="K33" s="208"/>
      <c r="L33" s="209"/>
      <c r="M33" s="208"/>
      <c r="N33" s="209"/>
      <c r="O33" s="208"/>
      <c r="P33" s="209"/>
      <c r="Q33" s="208"/>
      <c r="R33" s="209"/>
      <c r="S33" s="208"/>
      <c r="T33" s="209"/>
      <c r="U33" s="208"/>
      <c r="V33" s="209"/>
    </row>
    <row r="34" spans="1:22" s="163" customFormat="1" ht="15" customHeight="1" x14ac:dyDescent="0.25">
      <c r="A34" s="101" t="e">
        <f t="shared" ca="1" si="0"/>
        <v>#N/A</v>
      </c>
      <c r="B34" s="101" t="e">
        <f t="shared" ca="1" si="1"/>
        <v>#N/A</v>
      </c>
      <c r="C34" s="102" t="e">
        <f ca="1">IF(E34="NoPS","",IF(COUNTIF(INDIRECT($I$13),D34),VLOOKUP(H34,PS_ScientificArea[],2,0),""))</f>
        <v>#N/A</v>
      </c>
      <c r="D34" s="76" t="s">
        <v>71</v>
      </c>
      <c r="E34" s="102" t="e">
        <f ca="1">IF(AND(COUNTIF(DKUNI[],G34),VLOOKUP(D34,INDIRECT($I$16),2,0)="Yes"),"PS_ScientificArea[DKUNI Scientific Area]","NoPS")</f>
        <v>#N/A</v>
      </c>
      <c r="F34" s="210" t="s">
        <v>25</v>
      </c>
      <c r="G34" s="76" t="s">
        <v>75</v>
      </c>
      <c r="H34" s="76" t="s">
        <v>21</v>
      </c>
      <c r="I34" s="207">
        <f t="shared" ca="1" si="2"/>
        <v>0</v>
      </c>
      <c r="J34" s="122">
        <f t="shared" ca="1" si="3"/>
        <v>0</v>
      </c>
      <c r="K34" s="208"/>
      <c r="L34" s="209"/>
      <c r="M34" s="208"/>
      <c r="N34" s="209"/>
      <c r="O34" s="208"/>
      <c r="P34" s="209"/>
      <c r="Q34" s="208"/>
      <c r="R34" s="209"/>
      <c r="S34" s="208"/>
      <c r="T34" s="209"/>
      <c r="U34" s="208"/>
      <c r="V34" s="209"/>
    </row>
    <row r="35" spans="1:22" s="163" customFormat="1" ht="15" customHeight="1" x14ac:dyDescent="0.25">
      <c r="A35" s="101" t="e">
        <f t="shared" ca="1" si="0"/>
        <v>#N/A</v>
      </c>
      <c r="B35" s="101" t="e">
        <f t="shared" ca="1" si="1"/>
        <v>#N/A</v>
      </c>
      <c r="C35" s="102" t="e">
        <f ca="1">IF(E35="NoPS","",IF(COUNTIF(INDIRECT($I$13),D35),VLOOKUP(H35,PS_ScientificArea[],2,0),""))</f>
        <v>#N/A</v>
      </c>
      <c r="D35" s="76" t="s">
        <v>71</v>
      </c>
      <c r="E35" s="102" t="e">
        <f ca="1">IF(AND(COUNTIF(DKUNI[],G35),VLOOKUP(D35,INDIRECT($I$16),2,0)="Yes"),"PS_ScientificArea[DKUNI Scientific Area]","NoPS")</f>
        <v>#N/A</v>
      </c>
      <c r="F35" s="210" t="s">
        <v>25</v>
      </c>
      <c r="G35" s="76" t="s">
        <v>75</v>
      </c>
      <c r="H35" s="76" t="s">
        <v>21</v>
      </c>
      <c r="I35" s="207">
        <f t="shared" ca="1" si="2"/>
        <v>0</v>
      </c>
      <c r="J35" s="122">
        <f t="shared" ca="1" si="3"/>
        <v>0</v>
      </c>
      <c r="K35" s="208"/>
      <c r="L35" s="209"/>
      <c r="M35" s="208"/>
      <c r="N35" s="209"/>
      <c r="O35" s="208"/>
      <c r="P35" s="209"/>
      <c r="Q35" s="208"/>
      <c r="R35" s="209"/>
      <c r="S35" s="208"/>
      <c r="T35" s="209"/>
      <c r="U35" s="208"/>
      <c r="V35" s="209"/>
    </row>
    <row r="36" spans="1:22" s="163" customFormat="1" ht="15" customHeight="1" x14ac:dyDescent="0.25">
      <c r="A36" s="101" t="e">
        <f t="shared" ca="1" si="0"/>
        <v>#N/A</v>
      </c>
      <c r="B36" s="101" t="e">
        <f t="shared" ca="1" si="1"/>
        <v>#N/A</v>
      </c>
      <c r="C36" s="102" t="e">
        <f ca="1">IF(E36="NoPS","",IF(COUNTIF(INDIRECT($I$13),D36),VLOOKUP(H36,PS_ScientificArea[],2,0),""))</f>
        <v>#N/A</v>
      </c>
      <c r="D36" s="76" t="s">
        <v>71</v>
      </c>
      <c r="E36" s="102" t="e">
        <f ca="1">IF(AND(COUNTIF(DKUNI[],G36),VLOOKUP(D36,INDIRECT($I$16),2,0)="Yes"),"PS_ScientificArea[DKUNI Scientific Area]","NoPS")</f>
        <v>#N/A</v>
      </c>
      <c r="F36" s="210" t="s">
        <v>25</v>
      </c>
      <c r="G36" s="76" t="s">
        <v>75</v>
      </c>
      <c r="H36" s="76" t="s">
        <v>21</v>
      </c>
      <c r="I36" s="207">
        <f t="shared" ca="1" si="2"/>
        <v>0</v>
      </c>
      <c r="J36" s="122">
        <f t="shared" ca="1" si="3"/>
        <v>0</v>
      </c>
      <c r="K36" s="208"/>
      <c r="L36" s="209"/>
      <c r="M36" s="208"/>
      <c r="N36" s="209"/>
      <c r="O36" s="208"/>
      <c r="P36" s="209"/>
      <c r="Q36" s="208"/>
      <c r="R36" s="209"/>
      <c r="S36" s="208"/>
      <c r="T36" s="209"/>
      <c r="U36" s="208"/>
      <c r="V36" s="209"/>
    </row>
    <row r="37" spans="1:22" s="163" customFormat="1" ht="15" customHeight="1" x14ac:dyDescent="0.25">
      <c r="A37" s="101" t="e">
        <f t="shared" ca="1" si="0"/>
        <v>#N/A</v>
      </c>
      <c r="B37" s="101" t="e">
        <f t="shared" ca="1" si="1"/>
        <v>#N/A</v>
      </c>
      <c r="C37" s="102" t="e">
        <f ca="1">IF(E37="NoPS","",IF(COUNTIF(INDIRECT($I$13),D37),VLOOKUP(H37,PS_ScientificArea[],2,0),""))</f>
        <v>#N/A</v>
      </c>
      <c r="D37" s="76" t="s">
        <v>71</v>
      </c>
      <c r="E37" s="102" t="e">
        <f ca="1">IF(AND(COUNTIF(DKUNI[],G37),VLOOKUP(D37,INDIRECT($I$16),2,0)="Yes"),"PS_ScientificArea[DKUNI Scientific Area]","NoPS")</f>
        <v>#N/A</v>
      </c>
      <c r="F37" s="210" t="s">
        <v>25</v>
      </c>
      <c r="G37" s="76" t="s">
        <v>75</v>
      </c>
      <c r="H37" s="76" t="s">
        <v>21</v>
      </c>
      <c r="I37" s="207">
        <f t="shared" ca="1" si="2"/>
        <v>0</v>
      </c>
      <c r="J37" s="122">
        <f t="shared" ca="1" si="3"/>
        <v>0</v>
      </c>
      <c r="K37" s="208"/>
      <c r="L37" s="209"/>
      <c r="M37" s="208"/>
      <c r="N37" s="209"/>
      <c r="O37" s="208"/>
      <c r="P37" s="209"/>
      <c r="Q37" s="208"/>
      <c r="R37" s="209"/>
      <c r="S37" s="208"/>
      <c r="T37" s="209"/>
      <c r="U37" s="208"/>
      <c r="V37" s="209"/>
    </row>
    <row r="38" spans="1:22" s="163" customFormat="1" ht="15" customHeight="1" x14ac:dyDescent="0.25">
      <c r="A38" s="101" t="e">
        <f t="shared" ca="1" si="0"/>
        <v>#N/A</v>
      </c>
      <c r="B38" s="101" t="e">
        <f t="shared" ca="1" si="1"/>
        <v>#N/A</v>
      </c>
      <c r="C38" s="102" t="e">
        <f ca="1">IF(E38="NoPS","",IF(COUNTIF(INDIRECT($I$13),D38),VLOOKUP(H38,PS_ScientificArea[],2,0),""))</f>
        <v>#N/A</v>
      </c>
      <c r="D38" s="76" t="s">
        <v>71</v>
      </c>
      <c r="E38" s="102" t="e">
        <f ca="1">IF(AND(COUNTIF(DKUNI[],G38),VLOOKUP(D38,INDIRECT($I$16),2,0)="Yes"),"PS_ScientificArea[DKUNI Scientific Area]","NoPS")</f>
        <v>#N/A</v>
      </c>
      <c r="F38" s="210" t="s">
        <v>25</v>
      </c>
      <c r="G38" s="76" t="s">
        <v>75</v>
      </c>
      <c r="H38" s="76" t="s">
        <v>21</v>
      </c>
      <c r="I38" s="207">
        <f t="shared" ca="1" si="2"/>
        <v>0</v>
      </c>
      <c r="J38" s="122">
        <f t="shared" ca="1" si="3"/>
        <v>0</v>
      </c>
      <c r="K38" s="208"/>
      <c r="L38" s="209"/>
      <c r="M38" s="208"/>
      <c r="N38" s="209"/>
      <c r="O38" s="208"/>
      <c r="P38" s="209"/>
      <c r="Q38" s="208"/>
      <c r="R38" s="209"/>
      <c r="S38" s="208"/>
      <c r="T38" s="209"/>
      <c r="U38" s="208"/>
      <c r="V38" s="209"/>
    </row>
    <row r="39" spans="1:22" s="163" customFormat="1" ht="15" customHeight="1" x14ac:dyDescent="0.25">
      <c r="A39" s="101" t="e">
        <f t="shared" ca="1" si="0"/>
        <v>#N/A</v>
      </c>
      <c r="B39" s="101" t="e">
        <f t="shared" ca="1" si="1"/>
        <v>#N/A</v>
      </c>
      <c r="C39" s="102" t="e">
        <f ca="1">IF(E39="NoPS","",IF(COUNTIF(INDIRECT($I$13),D39),VLOOKUP(H39,PS_ScientificArea[],2,0),""))</f>
        <v>#N/A</v>
      </c>
      <c r="D39" s="76" t="s">
        <v>71</v>
      </c>
      <c r="E39" s="102" t="e">
        <f ca="1">IF(AND(COUNTIF(DKUNI[],G39),VLOOKUP(D39,INDIRECT($I$16),2,0)="Yes"),"PS_ScientificArea[DKUNI Scientific Area]","NoPS")</f>
        <v>#N/A</v>
      </c>
      <c r="F39" s="210" t="s">
        <v>25</v>
      </c>
      <c r="G39" s="76" t="s">
        <v>75</v>
      </c>
      <c r="H39" s="76" t="s">
        <v>21</v>
      </c>
      <c r="I39" s="207">
        <f t="shared" ca="1" si="2"/>
        <v>0</v>
      </c>
      <c r="J39" s="122">
        <f t="shared" ca="1" si="3"/>
        <v>0</v>
      </c>
      <c r="K39" s="208"/>
      <c r="L39" s="209"/>
      <c r="M39" s="208"/>
      <c r="N39" s="209"/>
      <c r="O39" s="208"/>
      <c r="P39" s="209"/>
      <c r="Q39" s="208"/>
      <c r="R39" s="209"/>
      <c r="S39" s="208"/>
      <c r="T39" s="209"/>
      <c r="U39" s="208"/>
      <c r="V39" s="209"/>
    </row>
    <row r="40" spans="1:22" s="163" customFormat="1" ht="15" customHeight="1" x14ac:dyDescent="0.25">
      <c r="A40" s="101" t="e">
        <f t="shared" ca="1" si="0"/>
        <v>#N/A</v>
      </c>
      <c r="B40" s="101" t="e">
        <f t="shared" ca="1" si="1"/>
        <v>#N/A</v>
      </c>
      <c r="C40" s="102" t="e">
        <f ca="1">IF(E40="NoPS","",IF(COUNTIF(INDIRECT($I$13),D40),VLOOKUP(H40,PS_ScientificArea[],2,0),""))</f>
        <v>#N/A</v>
      </c>
      <c r="D40" s="76" t="s">
        <v>71</v>
      </c>
      <c r="E40" s="102" t="e">
        <f ca="1">IF(AND(COUNTIF(DKUNI[],G40),VLOOKUP(D40,INDIRECT($I$16),2,0)="Yes"),"PS_ScientificArea[DKUNI Scientific Area]","NoPS")</f>
        <v>#N/A</v>
      </c>
      <c r="F40" s="210" t="s">
        <v>25</v>
      </c>
      <c r="G40" s="76" t="s">
        <v>75</v>
      </c>
      <c r="H40" s="76" t="s">
        <v>21</v>
      </c>
      <c r="I40" s="207">
        <f t="shared" ca="1" si="2"/>
        <v>0</v>
      </c>
      <c r="J40" s="122">
        <f t="shared" ca="1" si="3"/>
        <v>0</v>
      </c>
      <c r="K40" s="208"/>
      <c r="L40" s="209"/>
      <c r="M40" s="208"/>
      <c r="N40" s="209"/>
      <c r="O40" s="208"/>
      <c r="P40" s="209"/>
      <c r="Q40" s="208"/>
      <c r="R40" s="209"/>
      <c r="S40" s="208"/>
      <c r="T40" s="209"/>
      <c r="U40" s="208"/>
      <c r="V40" s="209"/>
    </row>
    <row r="41" spans="1:22" s="163" customFormat="1" ht="15" customHeight="1" x14ac:dyDescent="0.25">
      <c r="A41" s="101" t="e">
        <f t="shared" ca="1" si="0"/>
        <v>#N/A</v>
      </c>
      <c r="B41" s="101" t="e">
        <f t="shared" ca="1" si="1"/>
        <v>#N/A</v>
      </c>
      <c r="C41" s="102" t="e">
        <f ca="1">IF(E41="NoPS","",IF(COUNTIF(INDIRECT($I$13),D41),VLOOKUP(H41,PS_ScientificArea[],2,0),""))</f>
        <v>#N/A</v>
      </c>
      <c r="D41" s="76" t="s">
        <v>71</v>
      </c>
      <c r="E41" s="102" t="e">
        <f ca="1">IF(AND(COUNTIF(DKUNI[],G41),VLOOKUP(D41,INDIRECT($I$16),2,0)="Yes"),"PS_ScientificArea[DKUNI Scientific Area]","NoPS")</f>
        <v>#N/A</v>
      </c>
      <c r="F41" s="210" t="s">
        <v>25</v>
      </c>
      <c r="G41" s="76" t="s">
        <v>75</v>
      </c>
      <c r="H41" s="76" t="s">
        <v>21</v>
      </c>
      <c r="I41" s="207">
        <f t="shared" ca="1" si="2"/>
        <v>0</v>
      </c>
      <c r="J41" s="122">
        <f t="shared" ca="1" si="3"/>
        <v>0</v>
      </c>
      <c r="K41" s="208"/>
      <c r="L41" s="209"/>
      <c r="M41" s="208"/>
      <c r="N41" s="209"/>
      <c r="O41" s="208"/>
      <c r="P41" s="209"/>
      <c r="Q41" s="208"/>
      <c r="R41" s="209"/>
      <c r="S41" s="208"/>
      <c r="T41" s="209"/>
      <c r="U41" s="208"/>
      <c r="V41" s="209"/>
    </row>
    <row r="42" spans="1:22" s="163" customFormat="1" ht="15" customHeight="1" x14ac:dyDescent="0.25">
      <c r="A42" s="101" t="e">
        <f t="shared" ca="1" si="0"/>
        <v>#N/A</v>
      </c>
      <c r="B42" s="101" t="e">
        <f t="shared" ca="1" si="1"/>
        <v>#N/A</v>
      </c>
      <c r="C42" s="102" t="e">
        <f ca="1">IF(E42="NoPS","",IF(COUNTIF(INDIRECT($I$13),D42),VLOOKUP(H42,PS_ScientificArea[],2,0),""))</f>
        <v>#N/A</v>
      </c>
      <c r="D42" s="76" t="s">
        <v>71</v>
      </c>
      <c r="E42" s="102" t="e">
        <f ca="1">IF(AND(COUNTIF(DKUNI[],G42),VLOOKUP(D42,INDIRECT($I$16),2,0)="Yes"),"PS_ScientificArea[DKUNI Scientific Area]","NoPS")</f>
        <v>#N/A</v>
      </c>
      <c r="F42" s="210" t="s">
        <v>25</v>
      </c>
      <c r="G42" s="76" t="s">
        <v>75</v>
      </c>
      <c r="H42" s="76" t="s">
        <v>21</v>
      </c>
      <c r="I42" s="207">
        <f t="shared" ca="1" si="2"/>
        <v>0</v>
      </c>
      <c r="J42" s="122">
        <f t="shared" ca="1" si="3"/>
        <v>0</v>
      </c>
      <c r="K42" s="208"/>
      <c r="L42" s="209"/>
      <c r="M42" s="208"/>
      <c r="N42" s="209"/>
      <c r="O42" s="208"/>
      <c r="P42" s="209"/>
      <c r="Q42" s="208"/>
      <c r="R42" s="209"/>
      <c r="S42" s="208"/>
      <c r="T42" s="209"/>
      <c r="U42" s="208"/>
      <c r="V42" s="209"/>
    </row>
    <row r="43" spans="1:22" s="163" customFormat="1" ht="15" customHeight="1" x14ac:dyDescent="0.25">
      <c r="A43" s="101" t="e">
        <f t="shared" ca="1" si="0"/>
        <v>#N/A</v>
      </c>
      <c r="B43" s="101" t="e">
        <f t="shared" ca="1" si="1"/>
        <v>#N/A</v>
      </c>
      <c r="C43" s="102" t="e">
        <f ca="1">IF(E43="NoPS","",IF(COUNTIF(INDIRECT($I$13),D43),VLOOKUP(H43,PS_ScientificArea[],2,0),""))</f>
        <v>#N/A</v>
      </c>
      <c r="D43" s="76" t="s">
        <v>71</v>
      </c>
      <c r="E43" s="102" t="e">
        <f ca="1">IF(AND(COUNTIF(DKUNI[],G43),VLOOKUP(D43,INDIRECT($I$16),2,0)="Yes"),"PS_ScientificArea[DKUNI Scientific Area]","NoPS")</f>
        <v>#N/A</v>
      </c>
      <c r="F43" s="210" t="s">
        <v>25</v>
      </c>
      <c r="G43" s="76" t="s">
        <v>75</v>
      </c>
      <c r="H43" s="76" t="s">
        <v>21</v>
      </c>
      <c r="I43" s="207">
        <f t="shared" ca="1" si="2"/>
        <v>0</v>
      </c>
      <c r="J43" s="122">
        <f t="shared" ca="1" si="3"/>
        <v>0</v>
      </c>
      <c r="K43" s="208"/>
      <c r="L43" s="209"/>
      <c r="M43" s="208"/>
      <c r="N43" s="209"/>
      <c r="O43" s="208"/>
      <c r="P43" s="209"/>
      <c r="Q43" s="208"/>
      <c r="R43" s="209"/>
      <c r="S43" s="208"/>
      <c r="T43" s="209"/>
      <c r="U43" s="208"/>
      <c r="V43" s="209"/>
    </row>
    <row r="44" spans="1:22" s="163" customFormat="1" ht="15" customHeight="1" x14ac:dyDescent="0.25">
      <c r="A44" s="101" t="e">
        <f t="shared" ca="1" si="0"/>
        <v>#N/A</v>
      </c>
      <c r="B44" s="101" t="e">
        <f t="shared" ca="1" si="1"/>
        <v>#N/A</v>
      </c>
      <c r="C44" s="102" t="e">
        <f ca="1">IF(E44="NoPS","",IF(COUNTIF(INDIRECT($I$13),D44),VLOOKUP(H44,PS_ScientificArea[],2,0),""))</f>
        <v>#N/A</v>
      </c>
      <c r="D44" s="76" t="s">
        <v>71</v>
      </c>
      <c r="E44" s="102" t="e">
        <f ca="1">IF(AND(COUNTIF(DKUNI[],G44),VLOOKUP(D44,INDIRECT($I$16),2,0)="Yes"),"PS_ScientificArea[DKUNI Scientific Area]","NoPS")</f>
        <v>#N/A</v>
      </c>
      <c r="F44" s="210" t="s">
        <v>25</v>
      </c>
      <c r="G44" s="76" t="s">
        <v>75</v>
      </c>
      <c r="H44" s="76" t="s">
        <v>21</v>
      </c>
      <c r="I44" s="207">
        <f t="shared" ca="1" si="2"/>
        <v>0</v>
      </c>
      <c r="J44" s="122">
        <f t="shared" ca="1" si="3"/>
        <v>0</v>
      </c>
      <c r="K44" s="208"/>
      <c r="L44" s="209"/>
      <c r="M44" s="208"/>
      <c r="N44" s="209"/>
      <c r="O44" s="208"/>
      <c r="P44" s="209"/>
      <c r="Q44" s="208"/>
      <c r="R44" s="209"/>
      <c r="S44" s="208"/>
      <c r="T44" s="209"/>
      <c r="U44" s="208"/>
      <c r="V44" s="209"/>
    </row>
    <row r="45" spans="1:22" s="163" customFormat="1" ht="15" customHeight="1" x14ac:dyDescent="0.25">
      <c r="A45" s="101" t="e">
        <f t="shared" ca="1" si="0"/>
        <v>#N/A</v>
      </c>
      <c r="B45" s="101" t="e">
        <f t="shared" ca="1" si="1"/>
        <v>#N/A</v>
      </c>
      <c r="C45" s="102" t="e">
        <f ca="1">IF(E45="NoPS","",IF(COUNTIF(INDIRECT($I$13),D45),VLOOKUP(H45,PS_ScientificArea[],2,0),""))</f>
        <v>#N/A</v>
      </c>
      <c r="D45" s="76" t="s">
        <v>71</v>
      </c>
      <c r="E45" s="102" t="e">
        <f ca="1">IF(AND(COUNTIF(DKUNI[],G45),VLOOKUP(D45,INDIRECT($I$16),2,0)="Yes"),"PS_ScientificArea[DKUNI Scientific Area]","NoPS")</f>
        <v>#N/A</v>
      </c>
      <c r="F45" s="210" t="s">
        <v>25</v>
      </c>
      <c r="G45" s="76" t="s">
        <v>75</v>
      </c>
      <c r="H45" s="76" t="s">
        <v>21</v>
      </c>
      <c r="I45" s="207">
        <f t="shared" ca="1" si="2"/>
        <v>0</v>
      </c>
      <c r="J45" s="122">
        <f t="shared" ca="1" si="3"/>
        <v>0</v>
      </c>
      <c r="K45" s="208"/>
      <c r="L45" s="209"/>
      <c r="M45" s="208"/>
      <c r="N45" s="209"/>
      <c r="O45" s="208"/>
      <c r="P45" s="209"/>
      <c r="Q45" s="208"/>
      <c r="R45" s="209"/>
      <c r="S45" s="208"/>
      <c r="T45" s="209"/>
      <c r="U45" s="208"/>
      <c r="V45" s="209"/>
    </row>
    <row r="46" spans="1:22" s="163" customFormat="1" ht="15" customHeight="1" x14ac:dyDescent="0.25">
      <c r="A46" s="101" t="e">
        <f t="shared" ca="1" si="0"/>
        <v>#N/A</v>
      </c>
      <c r="B46" s="101" t="e">
        <f t="shared" ca="1" si="1"/>
        <v>#N/A</v>
      </c>
      <c r="C46" s="102" t="e">
        <f ca="1">IF(E46="NoPS","",IF(COUNTIF(INDIRECT($I$13),D46),VLOOKUP(H46,PS_ScientificArea[],2,0),""))</f>
        <v>#N/A</v>
      </c>
      <c r="D46" s="76" t="s">
        <v>71</v>
      </c>
      <c r="E46" s="102" t="e">
        <f ca="1">IF(AND(COUNTIF(DKUNI[],G46),VLOOKUP(D46,INDIRECT($I$16),2,0)="Yes"),"PS_ScientificArea[DKUNI Scientific Area]","NoPS")</f>
        <v>#N/A</v>
      </c>
      <c r="F46" s="210" t="s">
        <v>25</v>
      </c>
      <c r="G46" s="76" t="s">
        <v>75</v>
      </c>
      <c r="H46" s="76" t="s">
        <v>21</v>
      </c>
      <c r="I46" s="207">
        <f t="shared" ca="1" si="2"/>
        <v>0</v>
      </c>
      <c r="J46" s="122">
        <f t="shared" ca="1" si="3"/>
        <v>0</v>
      </c>
      <c r="K46" s="208"/>
      <c r="L46" s="209"/>
      <c r="M46" s="208"/>
      <c r="N46" s="209"/>
      <c r="O46" s="208"/>
      <c r="P46" s="209"/>
      <c r="Q46" s="208"/>
      <c r="R46" s="209"/>
      <c r="S46" s="208"/>
      <c r="T46" s="209"/>
      <c r="U46" s="208"/>
      <c r="V46" s="209"/>
    </row>
    <row r="47" spans="1:22" s="163" customFormat="1" ht="15" customHeight="1" x14ac:dyDescent="0.25">
      <c r="A47" s="101" t="e">
        <f t="shared" ca="1" si="0"/>
        <v>#N/A</v>
      </c>
      <c r="B47" s="101" t="e">
        <f t="shared" ca="1" si="1"/>
        <v>#N/A</v>
      </c>
      <c r="C47" s="102" t="e">
        <f ca="1">IF(E47="NoPS","",IF(COUNTIF(INDIRECT($I$13),D47),VLOOKUP(H47,PS_ScientificArea[],2,0),""))</f>
        <v>#N/A</v>
      </c>
      <c r="D47" s="76" t="s">
        <v>71</v>
      </c>
      <c r="E47" s="102" t="e">
        <f ca="1">IF(AND(COUNTIF(DKUNI[],G47),VLOOKUP(D47,INDIRECT($I$16),2,0)="Yes"),"PS_ScientificArea[DKUNI Scientific Area]","NoPS")</f>
        <v>#N/A</v>
      </c>
      <c r="F47" s="210" t="s">
        <v>25</v>
      </c>
      <c r="G47" s="76" t="s">
        <v>75</v>
      </c>
      <c r="H47" s="76" t="s">
        <v>21</v>
      </c>
      <c r="I47" s="207">
        <f t="shared" ca="1" si="2"/>
        <v>0</v>
      </c>
      <c r="J47" s="122">
        <f t="shared" ca="1" si="3"/>
        <v>0</v>
      </c>
      <c r="K47" s="208"/>
      <c r="L47" s="209"/>
      <c r="M47" s="208"/>
      <c r="N47" s="209"/>
      <c r="O47" s="208"/>
      <c r="P47" s="209"/>
      <c r="Q47" s="208"/>
      <c r="R47" s="209"/>
      <c r="S47" s="208"/>
      <c r="T47" s="209"/>
      <c r="U47" s="208"/>
      <c r="V47" s="209"/>
    </row>
    <row r="48" spans="1:22" s="163" customFormat="1" ht="15" customHeight="1" x14ac:dyDescent="0.25">
      <c r="A48" s="101" t="e">
        <f t="shared" ca="1" si="0"/>
        <v>#N/A</v>
      </c>
      <c r="B48" s="101" t="e">
        <f t="shared" ca="1" si="1"/>
        <v>#N/A</v>
      </c>
      <c r="C48" s="102" t="e">
        <f ca="1">IF(E48="NoPS","",IF(COUNTIF(INDIRECT($I$13),D48),VLOOKUP(H48,PS_ScientificArea[],2,0),""))</f>
        <v>#N/A</v>
      </c>
      <c r="D48" s="76" t="s">
        <v>71</v>
      </c>
      <c r="E48" s="102" t="e">
        <f ca="1">IF(AND(COUNTIF(DKUNI[],G48),VLOOKUP(D48,INDIRECT($I$16),2,0)="Yes"),"PS_ScientificArea[DKUNI Scientific Area]","NoPS")</f>
        <v>#N/A</v>
      </c>
      <c r="F48" s="210" t="s">
        <v>25</v>
      </c>
      <c r="G48" s="76" t="s">
        <v>75</v>
      </c>
      <c r="H48" s="76" t="s">
        <v>21</v>
      </c>
      <c r="I48" s="207">
        <f t="shared" ca="1" si="2"/>
        <v>0</v>
      </c>
      <c r="J48" s="122">
        <f t="shared" ca="1" si="3"/>
        <v>0</v>
      </c>
      <c r="K48" s="208"/>
      <c r="L48" s="209"/>
      <c r="M48" s="208"/>
      <c r="N48" s="209"/>
      <c r="O48" s="208"/>
      <c r="P48" s="209"/>
      <c r="Q48" s="208"/>
      <c r="R48" s="209"/>
      <c r="S48" s="208"/>
      <c r="T48" s="209"/>
      <c r="U48" s="208"/>
      <c r="V48" s="209"/>
    </row>
    <row r="49" spans="1:22" s="163" customFormat="1" ht="15" customHeight="1" x14ac:dyDescent="0.25">
      <c r="A49" s="101" t="e">
        <f t="shared" ca="1" si="0"/>
        <v>#N/A</v>
      </c>
      <c r="B49" s="101" t="e">
        <f t="shared" ca="1" si="1"/>
        <v>#N/A</v>
      </c>
      <c r="C49" s="102" t="e">
        <f ca="1">IF(E49="NoPS","",IF(COUNTIF(INDIRECT($I$13),D49),VLOOKUP(H49,PS_ScientificArea[],2,0),""))</f>
        <v>#N/A</v>
      </c>
      <c r="D49" s="76" t="s">
        <v>71</v>
      </c>
      <c r="E49" s="102" t="e">
        <f ca="1">IF(AND(COUNTIF(DKUNI[],G49),VLOOKUP(D49,INDIRECT($I$16),2,0)="Yes"),"PS_ScientificArea[DKUNI Scientific Area]","NoPS")</f>
        <v>#N/A</v>
      </c>
      <c r="F49" s="210" t="s">
        <v>25</v>
      </c>
      <c r="G49" s="76" t="s">
        <v>75</v>
      </c>
      <c r="H49" s="76" t="s">
        <v>21</v>
      </c>
      <c r="I49" s="207">
        <f t="shared" ca="1" si="2"/>
        <v>0</v>
      </c>
      <c r="J49" s="122">
        <f t="shared" ca="1" si="3"/>
        <v>0</v>
      </c>
      <c r="K49" s="208"/>
      <c r="L49" s="209"/>
      <c r="M49" s="208"/>
      <c r="N49" s="209"/>
      <c r="O49" s="208"/>
      <c r="P49" s="209"/>
      <c r="Q49" s="208"/>
      <c r="R49" s="209"/>
      <c r="S49" s="208"/>
      <c r="T49" s="209"/>
      <c r="U49" s="208"/>
      <c r="V49" s="209"/>
    </row>
    <row r="50" spans="1:22" s="163" customFormat="1" ht="15" customHeight="1" x14ac:dyDescent="0.25">
      <c r="A50" s="101" t="e">
        <f t="shared" ca="1" si="0"/>
        <v>#N/A</v>
      </c>
      <c r="B50" s="101" t="e">
        <f t="shared" ca="1" si="1"/>
        <v>#N/A</v>
      </c>
      <c r="C50" s="102" t="e">
        <f ca="1">IF(E50="NoPS","",IF(COUNTIF(INDIRECT($I$13),D50),VLOOKUP(H50,PS_ScientificArea[],2,0),""))</f>
        <v>#N/A</v>
      </c>
      <c r="D50" s="76" t="s">
        <v>71</v>
      </c>
      <c r="E50" s="102" t="e">
        <f ca="1">IF(AND(COUNTIF(DKUNI[],G50),VLOOKUP(D50,INDIRECT($I$16),2,0)="Yes"),"PS_ScientificArea[DKUNI Scientific Area]","NoPS")</f>
        <v>#N/A</v>
      </c>
      <c r="F50" s="210" t="s">
        <v>25</v>
      </c>
      <c r="G50" s="76" t="s">
        <v>75</v>
      </c>
      <c r="H50" s="76" t="s">
        <v>21</v>
      </c>
      <c r="I50" s="207">
        <f t="shared" ca="1" si="2"/>
        <v>0</v>
      </c>
      <c r="J50" s="122">
        <f t="shared" ca="1" si="3"/>
        <v>0</v>
      </c>
      <c r="K50" s="208"/>
      <c r="L50" s="209"/>
      <c r="M50" s="208"/>
      <c r="N50" s="209"/>
      <c r="O50" s="208"/>
      <c r="P50" s="209"/>
      <c r="Q50" s="208"/>
      <c r="R50" s="209"/>
      <c r="S50" s="208"/>
      <c r="T50" s="209"/>
      <c r="U50" s="208"/>
      <c r="V50" s="209"/>
    </row>
    <row r="51" spans="1:22" s="163" customFormat="1" ht="15" customHeight="1" x14ac:dyDescent="0.25">
      <c r="A51" s="101" t="e">
        <f t="shared" ca="1" si="0"/>
        <v>#N/A</v>
      </c>
      <c r="B51" s="101" t="e">
        <f t="shared" ca="1" si="1"/>
        <v>#N/A</v>
      </c>
      <c r="C51" s="102" t="e">
        <f ca="1">IF(E51="NoPS","",IF(COUNTIF(INDIRECT($I$13),D51),VLOOKUP(H51,PS_ScientificArea[],2,0),""))</f>
        <v>#N/A</v>
      </c>
      <c r="D51" s="76" t="s">
        <v>71</v>
      </c>
      <c r="E51" s="102" t="e">
        <f ca="1">IF(AND(COUNTIF(DKUNI[],G51),VLOOKUP(D51,INDIRECT($I$16),2,0)="Yes"),"PS_ScientificArea[DKUNI Scientific Area]","NoPS")</f>
        <v>#N/A</v>
      </c>
      <c r="F51" s="210" t="s">
        <v>25</v>
      </c>
      <c r="G51" s="76" t="s">
        <v>75</v>
      </c>
      <c r="H51" s="76" t="s">
        <v>21</v>
      </c>
      <c r="I51" s="207">
        <f t="shared" ca="1" si="2"/>
        <v>0</v>
      </c>
      <c r="J51" s="122">
        <f t="shared" ca="1" si="3"/>
        <v>0</v>
      </c>
      <c r="K51" s="208"/>
      <c r="L51" s="209"/>
      <c r="M51" s="208"/>
      <c r="N51" s="209"/>
      <c r="O51" s="208"/>
      <c r="P51" s="209"/>
      <c r="Q51" s="208"/>
      <c r="R51" s="209"/>
      <c r="S51" s="208"/>
      <c r="T51" s="209"/>
      <c r="U51" s="208"/>
      <c r="V51" s="209"/>
    </row>
    <row r="52" spans="1:22" s="163" customFormat="1" ht="15" customHeight="1" x14ac:dyDescent="0.25">
      <c r="A52" s="101" t="e">
        <f t="shared" ca="1" si="0"/>
        <v>#N/A</v>
      </c>
      <c r="B52" s="101">
        <v>20</v>
      </c>
      <c r="C52" s="102"/>
      <c r="D52" s="210"/>
      <c r="E52" s="210"/>
      <c r="F52" s="210"/>
      <c r="G52" s="210"/>
      <c r="H52" s="210"/>
      <c r="I52" s="207"/>
      <c r="J52" s="122"/>
      <c r="K52" s="208"/>
      <c r="L52" s="209"/>
      <c r="M52" s="208"/>
      <c r="N52" s="209"/>
      <c r="O52" s="208"/>
      <c r="P52" s="209"/>
      <c r="Q52" s="208"/>
      <c r="R52" s="209"/>
      <c r="S52" s="208"/>
      <c r="T52" s="209"/>
      <c r="U52" s="208"/>
      <c r="V52" s="209"/>
    </row>
    <row r="53" spans="1:22" s="163" customFormat="1" ht="15" customHeight="1" x14ac:dyDescent="0.25">
      <c r="A53" s="101" t="e">
        <f t="shared" ca="1" si="0"/>
        <v>#N/A</v>
      </c>
      <c r="B53" s="101">
        <f>ROW()+100</f>
        <v>153</v>
      </c>
      <c r="C53" s="212"/>
      <c r="D53" s="215" t="s">
        <v>210</v>
      </c>
      <c r="E53" s="212"/>
      <c r="F53" s="213"/>
      <c r="G53" s="213"/>
      <c r="H53" s="213"/>
      <c r="I53" s="216">
        <f ca="1">SUM(I32:I51)</f>
        <v>0</v>
      </c>
      <c r="J53" s="217">
        <f t="shared" ref="J53:V53" ca="1" si="4">SUM(J32:J51)</f>
        <v>0</v>
      </c>
      <c r="K53" s="219">
        <f t="shared" si="4"/>
        <v>0</v>
      </c>
      <c r="L53" s="220">
        <f t="shared" si="4"/>
        <v>0</v>
      </c>
      <c r="M53" s="219">
        <f t="shared" si="4"/>
        <v>0</v>
      </c>
      <c r="N53" s="220">
        <f t="shared" si="4"/>
        <v>0</v>
      </c>
      <c r="O53" s="219">
        <f t="shared" si="4"/>
        <v>0</v>
      </c>
      <c r="P53" s="220">
        <f t="shared" si="4"/>
        <v>0</v>
      </c>
      <c r="Q53" s="219">
        <f t="shared" si="4"/>
        <v>0</v>
      </c>
      <c r="R53" s="220">
        <f t="shared" si="4"/>
        <v>0</v>
      </c>
      <c r="S53" s="219">
        <f t="shared" si="4"/>
        <v>0</v>
      </c>
      <c r="T53" s="220">
        <f t="shared" si="4"/>
        <v>0</v>
      </c>
      <c r="U53" s="219">
        <f t="shared" si="4"/>
        <v>0</v>
      </c>
      <c r="V53" s="220">
        <f t="shared" si="4"/>
        <v>0</v>
      </c>
    </row>
    <row r="54" spans="1:22" s="163" customFormat="1" ht="15" customHeight="1" x14ac:dyDescent="0.25">
      <c r="A54" s="101" t="e">
        <f t="shared" ca="1" si="0"/>
        <v>#N/A</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25">
      <c r="A55" s="101" t="e">
        <f t="shared" ca="1" si="0"/>
        <v>#N/A</v>
      </c>
      <c r="B55" s="101">
        <v>32</v>
      </c>
      <c r="C55" s="124"/>
      <c r="D55" s="26" t="s">
        <v>178</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25">
      <c r="A56" s="101" t="e">
        <f t="shared" ca="1" si="0"/>
        <v>#N/A</v>
      </c>
      <c r="B56" s="101">
        <f>ROW()+100</f>
        <v>156</v>
      </c>
      <c r="C56" s="96"/>
      <c r="D56" s="96" t="s">
        <v>17</v>
      </c>
      <c r="E56" s="96"/>
      <c r="F56" s="177"/>
      <c r="G56" s="27">
        <f>INDEX(ProjectSupplement[],1,2)</f>
        <v>250000</v>
      </c>
      <c r="H56" s="28" t="s">
        <v>19</v>
      </c>
      <c r="I56" s="207">
        <f ca="1">SUMIFS(56:56,$23:$23,TRUE,$55:$55,"FTE")</f>
        <v>0</v>
      </c>
      <c r="J56" s="122">
        <f ca="1">I56*G56</f>
        <v>0</v>
      </c>
      <c r="K56" s="231">
        <f ca="1">SUMIFS(K:K,$C:$C,"wet")</f>
        <v>0</v>
      </c>
      <c r="L56" s="75">
        <f ca="1">K56*$G$56</f>
        <v>0</v>
      </c>
      <c r="M56" s="231">
        <f ca="1">SUMIFS(M:M,$C:$C,"wet")</f>
        <v>0</v>
      </c>
      <c r="N56" s="75">
        <f ca="1">M56*$G$56</f>
        <v>0</v>
      </c>
      <c r="O56" s="231">
        <f ca="1">SUMIFS(O:O,$C:$C,"wet")</f>
        <v>0</v>
      </c>
      <c r="P56" s="75">
        <f ca="1">O56*$G$56</f>
        <v>0</v>
      </c>
      <c r="Q56" s="231">
        <f ca="1">SUMIFS(Q:Q,$C:$C,"wet")</f>
        <v>0</v>
      </c>
      <c r="R56" s="75">
        <f ca="1">Q56*$G$56</f>
        <v>0</v>
      </c>
      <c r="S56" s="231">
        <f ca="1">SUMIFS(S:S,$C:$C,"wet")</f>
        <v>0</v>
      </c>
      <c r="T56" s="75">
        <f ca="1">S56*$G$56</f>
        <v>0</v>
      </c>
      <c r="U56" s="231">
        <f ca="1">SUMIFS(U:U,$C:$C,"wet")</f>
        <v>0</v>
      </c>
      <c r="V56" s="75">
        <f ca="1">U56*$G$56</f>
        <v>0</v>
      </c>
    </row>
    <row r="57" spans="1:22" s="38" customFormat="1" ht="15" customHeight="1" x14ac:dyDescent="0.25">
      <c r="A57" s="101" t="e">
        <f t="shared" ca="1" si="0"/>
        <v>#N/A</v>
      </c>
      <c r="B57" s="101">
        <f>ROW()+100</f>
        <v>157</v>
      </c>
      <c r="C57" s="96"/>
      <c r="D57" s="96" t="s">
        <v>18</v>
      </c>
      <c r="E57" s="96"/>
      <c r="F57" s="177"/>
      <c r="G57" s="29">
        <f>INDEX(ProjectSupplement[],2,2)</f>
        <v>200000</v>
      </c>
      <c r="H57" s="28" t="s">
        <v>19</v>
      </c>
      <c r="I57" s="207">
        <f ca="1">SUMIFS(57:57,$23:$23,TRUE,$55:$55,"FTE")</f>
        <v>0</v>
      </c>
      <c r="J57" s="122">
        <f ca="1">I57*G57</f>
        <v>0</v>
      </c>
      <c r="K57" s="231">
        <f ca="1">SUMIFS(K:K,$C:$C,"dry")</f>
        <v>0</v>
      </c>
      <c r="L57" s="75">
        <f ca="1">K57*$G$57</f>
        <v>0</v>
      </c>
      <c r="M57" s="231">
        <f ca="1">SUMIFS(M:M,$C:$C,"dry")</f>
        <v>0</v>
      </c>
      <c r="N57" s="75">
        <f ca="1">M57*$G$57</f>
        <v>0</v>
      </c>
      <c r="O57" s="231">
        <f ca="1">SUMIFS(O:O,$C:$C,"dry")</f>
        <v>0</v>
      </c>
      <c r="P57" s="75">
        <f ca="1">O57*$G$57</f>
        <v>0</v>
      </c>
      <c r="Q57" s="231">
        <f ca="1">SUMIFS(Q:Q,$C:$C,"dry")</f>
        <v>0</v>
      </c>
      <c r="R57" s="75">
        <f ca="1">Q57*$G$57</f>
        <v>0</v>
      </c>
      <c r="S57" s="231">
        <f ca="1">SUMIFS(S:S,$C:$C,"dry")</f>
        <v>0</v>
      </c>
      <c r="T57" s="75">
        <f ca="1">S57*$G$57</f>
        <v>0</v>
      </c>
      <c r="U57" s="231">
        <f ca="1">SUMIFS(U:U,$C:$C,"dry")</f>
        <v>0</v>
      </c>
      <c r="V57" s="75">
        <f ca="1">U57*$G$57</f>
        <v>0</v>
      </c>
    </row>
    <row r="58" spans="1:22" s="163" customFormat="1" ht="15" customHeight="1" x14ac:dyDescent="0.25">
      <c r="A58" s="101" t="e">
        <f t="shared" ca="1" si="0"/>
        <v>#N/A</v>
      </c>
      <c r="B58" s="101">
        <v>20</v>
      </c>
      <c r="C58" s="102"/>
      <c r="D58" s="96"/>
      <c r="E58" s="136"/>
      <c r="F58" s="96"/>
      <c r="G58" s="96"/>
      <c r="H58" s="96"/>
      <c r="I58" s="121"/>
      <c r="J58" s="122"/>
      <c r="K58" s="164"/>
      <c r="L58" s="162"/>
      <c r="M58" s="183"/>
      <c r="N58" s="162"/>
      <c r="O58" s="183"/>
      <c r="P58" s="162"/>
      <c r="Q58" s="183"/>
      <c r="R58" s="162"/>
      <c r="S58" s="183"/>
      <c r="T58" s="162"/>
      <c r="U58" s="183"/>
      <c r="V58" s="162"/>
    </row>
    <row r="59" spans="1:22" s="38" customFormat="1" ht="15" customHeight="1" x14ac:dyDescent="0.25">
      <c r="A59" s="101" t="e">
        <f t="shared" ca="1" si="0"/>
        <v>#N/A</v>
      </c>
      <c r="B59" s="101">
        <v>33</v>
      </c>
      <c r="C59" s="124"/>
      <c r="D59" s="26" t="s">
        <v>65</v>
      </c>
      <c r="E59" s="142"/>
      <c r="F59" s="26"/>
      <c r="G59" s="26"/>
      <c r="H59" s="26"/>
      <c r="I59" s="313" t="s">
        <v>31</v>
      </c>
      <c r="J59" s="314"/>
      <c r="K59" s="311" t="s">
        <v>29</v>
      </c>
      <c r="L59" s="312"/>
      <c r="M59" s="311" t="s">
        <v>29</v>
      </c>
      <c r="N59" s="312"/>
      <c r="O59" s="311" t="s">
        <v>29</v>
      </c>
      <c r="P59" s="312"/>
      <c r="Q59" s="311" t="s">
        <v>29</v>
      </c>
      <c r="R59" s="312"/>
      <c r="S59" s="311" t="s">
        <v>29</v>
      </c>
      <c r="T59" s="312"/>
      <c r="U59" s="311" t="s">
        <v>29</v>
      </c>
      <c r="V59" s="312"/>
    </row>
    <row r="60" spans="1:22" s="38" customFormat="1" ht="15" customHeight="1" x14ac:dyDescent="0.25">
      <c r="A60" s="101" t="e">
        <f t="shared" ca="1" si="0"/>
        <v>#N/A</v>
      </c>
      <c r="B60" s="101"/>
      <c r="C60" s="146"/>
      <c r="D60" s="147" t="s">
        <v>121</v>
      </c>
      <c r="E60" s="147"/>
      <c r="F60" s="74"/>
      <c r="G60" s="74"/>
      <c r="H60" s="74"/>
      <c r="I60" s="39"/>
      <c r="J60" s="134"/>
      <c r="K60" s="149" t="s">
        <v>91</v>
      </c>
      <c r="L60" s="134"/>
      <c r="M60" s="152"/>
      <c r="N60" s="134"/>
      <c r="O60" s="152"/>
      <c r="P60" s="134"/>
      <c r="Q60" s="152"/>
      <c r="R60" s="134"/>
      <c r="S60" s="152"/>
      <c r="T60" s="134"/>
      <c r="U60" s="152"/>
      <c r="V60" s="134"/>
    </row>
    <row r="61" spans="1:22" s="38" customFormat="1" ht="15" customHeight="1" x14ac:dyDescent="0.25">
      <c r="A61" s="101" t="e">
        <f t="shared" ca="1" si="0"/>
        <v>#N/A</v>
      </c>
      <c r="B61" s="101" t="e">
        <f t="shared" ref="B61:B80" ca="1" si="5">IF(D61&lt;&gt;INDEX(INDIRECT($I$14),1),ROW()+200,0)</f>
        <v>#N/A</v>
      </c>
      <c r="C61" s="96"/>
      <c r="D61" s="76" t="s">
        <v>26</v>
      </c>
      <c r="E61" s="76"/>
      <c r="F61" s="210" t="s">
        <v>246</v>
      </c>
      <c r="G61" s="76"/>
      <c r="H61" s="96"/>
      <c r="I61" s="302">
        <f t="shared" ref="I61:I81" ca="1" si="6">SUMIFS(61:61,$23:$23,TRUE,$59:$59,"Costs")</f>
        <v>0</v>
      </c>
      <c r="J61" s="303"/>
      <c r="K61" s="306"/>
      <c r="L61" s="307"/>
      <c r="M61" s="306"/>
      <c r="N61" s="307"/>
      <c r="O61" s="306"/>
      <c r="P61" s="307"/>
      <c r="Q61" s="306"/>
      <c r="R61" s="307"/>
      <c r="S61" s="306"/>
      <c r="T61" s="307"/>
      <c r="U61" s="306"/>
      <c r="V61" s="307"/>
    </row>
    <row r="62" spans="1:22" s="38" customFormat="1" ht="15" customHeight="1" x14ac:dyDescent="0.25">
      <c r="A62" s="101" t="e">
        <f t="shared" ca="1" si="0"/>
        <v>#N/A</v>
      </c>
      <c r="B62" s="101" t="e">
        <f t="shared" ca="1" si="5"/>
        <v>#N/A</v>
      </c>
      <c r="C62" s="96"/>
      <c r="D62" s="76" t="s">
        <v>26</v>
      </c>
      <c r="E62" s="76"/>
      <c r="F62" s="210" t="s">
        <v>246</v>
      </c>
      <c r="G62" s="76"/>
      <c r="H62" s="96"/>
      <c r="I62" s="302">
        <f t="shared" ca="1" si="6"/>
        <v>0</v>
      </c>
      <c r="J62" s="303"/>
      <c r="K62" s="306"/>
      <c r="L62" s="307"/>
      <c r="M62" s="306"/>
      <c r="N62" s="307"/>
      <c r="O62" s="306"/>
      <c r="P62" s="307"/>
      <c r="Q62" s="306"/>
      <c r="R62" s="307"/>
      <c r="S62" s="306"/>
      <c r="T62" s="307"/>
      <c r="U62" s="306"/>
      <c r="V62" s="307"/>
    </row>
    <row r="63" spans="1:22" s="38" customFormat="1" ht="15" customHeight="1" x14ac:dyDescent="0.25">
      <c r="A63" s="101" t="e">
        <f t="shared" ca="1" si="0"/>
        <v>#N/A</v>
      </c>
      <c r="B63" s="101" t="e">
        <f t="shared" ca="1" si="5"/>
        <v>#N/A</v>
      </c>
      <c r="C63" s="96"/>
      <c r="D63" s="76" t="s">
        <v>26</v>
      </c>
      <c r="E63" s="76"/>
      <c r="F63" s="210" t="s">
        <v>246</v>
      </c>
      <c r="G63" s="76"/>
      <c r="H63" s="96"/>
      <c r="I63" s="302">
        <f t="shared" ca="1" si="6"/>
        <v>0</v>
      </c>
      <c r="J63" s="303"/>
      <c r="K63" s="306"/>
      <c r="L63" s="307"/>
      <c r="M63" s="306"/>
      <c r="N63" s="307"/>
      <c r="O63" s="306"/>
      <c r="P63" s="307"/>
      <c r="Q63" s="306"/>
      <c r="R63" s="307"/>
      <c r="S63" s="306"/>
      <c r="T63" s="307"/>
      <c r="U63" s="306"/>
      <c r="V63" s="307"/>
    </row>
    <row r="64" spans="1:22" s="38" customFormat="1" ht="15" customHeight="1" x14ac:dyDescent="0.25">
      <c r="A64" s="101" t="e">
        <f t="shared" ca="1" si="0"/>
        <v>#N/A</v>
      </c>
      <c r="B64" s="101" t="e">
        <f t="shared" ca="1" si="5"/>
        <v>#N/A</v>
      </c>
      <c r="C64" s="96"/>
      <c r="D64" s="76" t="s">
        <v>26</v>
      </c>
      <c r="E64" s="76"/>
      <c r="F64" s="210" t="s">
        <v>246</v>
      </c>
      <c r="G64" s="76"/>
      <c r="H64" s="96"/>
      <c r="I64" s="302">
        <f t="shared" ca="1" si="6"/>
        <v>0</v>
      </c>
      <c r="J64" s="303"/>
      <c r="K64" s="306"/>
      <c r="L64" s="307"/>
      <c r="M64" s="306"/>
      <c r="N64" s="307"/>
      <c r="O64" s="306"/>
      <c r="P64" s="307"/>
      <c r="Q64" s="306"/>
      <c r="R64" s="307"/>
      <c r="S64" s="306"/>
      <c r="T64" s="307"/>
      <c r="U64" s="306"/>
      <c r="V64" s="307"/>
    </row>
    <row r="65" spans="1:22" s="38" customFormat="1" ht="15" customHeight="1" x14ac:dyDescent="0.25">
      <c r="A65" s="101" t="e">
        <f t="shared" ca="1" si="0"/>
        <v>#N/A</v>
      </c>
      <c r="B65" s="101" t="e">
        <f t="shared" ca="1" si="5"/>
        <v>#N/A</v>
      </c>
      <c r="C65" s="96"/>
      <c r="D65" s="76" t="s">
        <v>26</v>
      </c>
      <c r="E65" s="76"/>
      <c r="F65" s="210" t="s">
        <v>246</v>
      </c>
      <c r="G65" s="76"/>
      <c r="H65" s="96"/>
      <c r="I65" s="302">
        <f t="shared" ca="1" si="6"/>
        <v>0</v>
      </c>
      <c r="J65" s="303"/>
      <c r="K65" s="306"/>
      <c r="L65" s="307"/>
      <c r="M65" s="306"/>
      <c r="N65" s="307"/>
      <c r="O65" s="306"/>
      <c r="P65" s="307"/>
      <c r="Q65" s="306"/>
      <c r="R65" s="307"/>
      <c r="S65" s="306"/>
      <c r="T65" s="307"/>
      <c r="U65" s="306"/>
      <c r="V65" s="307"/>
    </row>
    <row r="66" spans="1:22" s="38" customFormat="1" ht="15" customHeight="1" x14ac:dyDescent="0.25">
      <c r="A66" s="101" t="e">
        <f t="shared" ca="1" si="0"/>
        <v>#N/A</v>
      </c>
      <c r="B66" s="101" t="e">
        <f t="shared" ca="1" si="5"/>
        <v>#N/A</v>
      </c>
      <c r="C66" s="96"/>
      <c r="D66" s="76" t="s">
        <v>26</v>
      </c>
      <c r="E66" s="76"/>
      <c r="F66" s="210" t="s">
        <v>246</v>
      </c>
      <c r="G66" s="76"/>
      <c r="H66" s="96"/>
      <c r="I66" s="302">
        <f t="shared" ca="1" si="6"/>
        <v>0</v>
      </c>
      <c r="J66" s="303"/>
      <c r="K66" s="306"/>
      <c r="L66" s="307"/>
      <c r="M66" s="306"/>
      <c r="N66" s="307"/>
      <c r="O66" s="306"/>
      <c r="P66" s="307"/>
      <c r="Q66" s="306"/>
      <c r="R66" s="307"/>
      <c r="S66" s="306"/>
      <c r="T66" s="307"/>
      <c r="U66" s="306"/>
      <c r="V66" s="307"/>
    </row>
    <row r="67" spans="1:22" s="38" customFormat="1" ht="15" customHeight="1" x14ac:dyDescent="0.25">
      <c r="A67" s="101" t="e">
        <f t="shared" ca="1" si="0"/>
        <v>#N/A</v>
      </c>
      <c r="B67" s="101" t="e">
        <f t="shared" ca="1" si="5"/>
        <v>#N/A</v>
      </c>
      <c r="C67" s="96"/>
      <c r="D67" s="76" t="s">
        <v>26</v>
      </c>
      <c r="E67" s="76"/>
      <c r="F67" s="210" t="s">
        <v>246</v>
      </c>
      <c r="G67" s="76"/>
      <c r="H67" s="96"/>
      <c r="I67" s="302">
        <f t="shared" ca="1" si="6"/>
        <v>0</v>
      </c>
      <c r="J67" s="303"/>
      <c r="K67" s="306"/>
      <c r="L67" s="307"/>
      <c r="M67" s="306"/>
      <c r="N67" s="307"/>
      <c r="O67" s="306"/>
      <c r="P67" s="307"/>
      <c r="Q67" s="306"/>
      <c r="R67" s="307"/>
      <c r="S67" s="306"/>
      <c r="T67" s="307"/>
      <c r="U67" s="306"/>
      <c r="V67" s="307"/>
    </row>
    <row r="68" spans="1:22" s="38" customFormat="1" ht="15" customHeight="1" x14ac:dyDescent="0.25">
      <c r="A68" s="101" t="e">
        <f t="shared" ca="1" si="0"/>
        <v>#N/A</v>
      </c>
      <c r="B68" s="101" t="e">
        <f t="shared" ca="1" si="5"/>
        <v>#N/A</v>
      </c>
      <c r="C68" s="96"/>
      <c r="D68" s="76" t="s">
        <v>26</v>
      </c>
      <c r="E68" s="76"/>
      <c r="F68" s="210" t="s">
        <v>246</v>
      </c>
      <c r="G68" s="76"/>
      <c r="H68" s="96"/>
      <c r="I68" s="302">
        <f t="shared" ca="1" si="6"/>
        <v>0</v>
      </c>
      <c r="J68" s="303"/>
      <c r="K68" s="306"/>
      <c r="L68" s="307"/>
      <c r="M68" s="306"/>
      <c r="N68" s="307"/>
      <c r="O68" s="306"/>
      <c r="P68" s="307"/>
      <c r="Q68" s="306"/>
      <c r="R68" s="307"/>
      <c r="S68" s="306"/>
      <c r="T68" s="307"/>
      <c r="U68" s="306"/>
      <c r="V68" s="307"/>
    </row>
    <row r="69" spans="1:22" s="38" customFormat="1" ht="15" customHeight="1" x14ac:dyDescent="0.25">
      <c r="A69" s="101" t="e">
        <f t="shared" ca="1" si="0"/>
        <v>#N/A</v>
      </c>
      <c r="B69" s="101" t="e">
        <f t="shared" ca="1" si="5"/>
        <v>#N/A</v>
      </c>
      <c r="C69" s="96"/>
      <c r="D69" s="76" t="s">
        <v>26</v>
      </c>
      <c r="E69" s="76"/>
      <c r="F69" s="210" t="s">
        <v>246</v>
      </c>
      <c r="G69" s="76"/>
      <c r="H69" s="96"/>
      <c r="I69" s="302">
        <f t="shared" ca="1" si="6"/>
        <v>0</v>
      </c>
      <c r="J69" s="303"/>
      <c r="K69" s="306"/>
      <c r="L69" s="307"/>
      <c r="M69" s="306"/>
      <c r="N69" s="307"/>
      <c r="O69" s="306"/>
      <c r="P69" s="307"/>
      <c r="Q69" s="306"/>
      <c r="R69" s="307"/>
      <c r="S69" s="306"/>
      <c r="T69" s="307"/>
      <c r="U69" s="306"/>
      <c r="V69" s="307"/>
    </row>
    <row r="70" spans="1:22" s="38" customFormat="1" ht="15" customHeight="1" x14ac:dyDescent="0.25">
      <c r="A70" s="101" t="e">
        <f t="shared" ca="1" si="0"/>
        <v>#N/A</v>
      </c>
      <c r="B70" s="101" t="e">
        <f t="shared" ca="1" si="5"/>
        <v>#N/A</v>
      </c>
      <c r="C70" s="96"/>
      <c r="D70" s="76" t="s">
        <v>26</v>
      </c>
      <c r="E70" s="76"/>
      <c r="F70" s="210" t="s">
        <v>246</v>
      </c>
      <c r="G70" s="76"/>
      <c r="H70" s="96"/>
      <c r="I70" s="302">
        <f t="shared" ca="1" si="6"/>
        <v>0</v>
      </c>
      <c r="J70" s="303"/>
      <c r="K70" s="306"/>
      <c r="L70" s="307"/>
      <c r="M70" s="306"/>
      <c r="N70" s="307"/>
      <c r="O70" s="306"/>
      <c r="P70" s="307"/>
      <c r="Q70" s="306"/>
      <c r="R70" s="307"/>
      <c r="S70" s="306"/>
      <c r="T70" s="307"/>
      <c r="U70" s="306"/>
      <c r="V70" s="307"/>
    </row>
    <row r="71" spans="1:22" s="38" customFormat="1" ht="15" customHeight="1" x14ac:dyDescent="0.25">
      <c r="A71" s="101" t="e">
        <f t="shared" ca="1" si="0"/>
        <v>#N/A</v>
      </c>
      <c r="B71" s="101" t="e">
        <f t="shared" ca="1" si="5"/>
        <v>#N/A</v>
      </c>
      <c r="C71" s="96"/>
      <c r="D71" s="76" t="s">
        <v>26</v>
      </c>
      <c r="E71" s="76"/>
      <c r="F71" s="210" t="s">
        <v>246</v>
      </c>
      <c r="G71" s="76"/>
      <c r="H71" s="96"/>
      <c r="I71" s="302">
        <f t="shared" ca="1" si="6"/>
        <v>0</v>
      </c>
      <c r="J71" s="303"/>
      <c r="K71" s="306"/>
      <c r="L71" s="307"/>
      <c r="M71" s="306"/>
      <c r="N71" s="307"/>
      <c r="O71" s="306"/>
      <c r="P71" s="307"/>
      <c r="Q71" s="306"/>
      <c r="R71" s="307"/>
      <c r="S71" s="306"/>
      <c r="T71" s="307"/>
      <c r="U71" s="306"/>
      <c r="V71" s="307"/>
    </row>
    <row r="72" spans="1:22" s="38" customFormat="1" ht="15" customHeight="1" x14ac:dyDescent="0.25">
      <c r="A72" s="101" t="e">
        <f t="shared" ca="1" si="0"/>
        <v>#N/A</v>
      </c>
      <c r="B72" s="101" t="e">
        <f t="shared" ca="1" si="5"/>
        <v>#N/A</v>
      </c>
      <c r="C72" s="96"/>
      <c r="D72" s="76" t="s">
        <v>26</v>
      </c>
      <c r="E72" s="76"/>
      <c r="F72" s="210" t="s">
        <v>246</v>
      </c>
      <c r="G72" s="76"/>
      <c r="H72" s="96"/>
      <c r="I72" s="302">
        <f t="shared" ca="1" si="6"/>
        <v>0</v>
      </c>
      <c r="J72" s="303"/>
      <c r="K72" s="306"/>
      <c r="L72" s="307"/>
      <c r="M72" s="306"/>
      <c r="N72" s="307"/>
      <c r="O72" s="306"/>
      <c r="P72" s="307"/>
      <c r="Q72" s="306"/>
      <c r="R72" s="307"/>
      <c r="S72" s="306"/>
      <c r="T72" s="307"/>
      <c r="U72" s="306"/>
      <c r="V72" s="307"/>
    </row>
    <row r="73" spans="1:22" s="38" customFormat="1" ht="15" customHeight="1" x14ac:dyDescent="0.25">
      <c r="A73" s="101" t="e">
        <f t="shared" ca="1" si="0"/>
        <v>#N/A</v>
      </c>
      <c r="B73" s="101" t="e">
        <f t="shared" ca="1" si="5"/>
        <v>#N/A</v>
      </c>
      <c r="C73" s="96"/>
      <c r="D73" s="76" t="s">
        <v>26</v>
      </c>
      <c r="E73" s="76"/>
      <c r="F73" s="210" t="s">
        <v>246</v>
      </c>
      <c r="G73" s="76"/>
      <c r="H73" s="96"/>
      <c r="I73" s="302">
        <f t="shared" ca="1" si="6"/>
        <v>0</v>
      </c>
      <c r="J73" s="303"/>
      <c r="K73" s="306"/>
      <c r="L73" s="307"/>
      <c r="M73" s="306"/>
      <c r="N73" s="307"/>
      <c r="O73" s="306"/>
      <c r="P73" s="307"/>
      <c r="Q73" s="306"/>
      <c r="R73" s="307"/>
      <c r="S73" s="306"/>
      <c r="T73" s="307"/>
      <c r="U73" s="306"/>
      <c r="V73" s="307"/>
    </row>
    <row r="74" spans="1:22" s="38" customFormat="1" ht="15" customHeight="1" x14ac:dyDescent="0.25">
      <c r="A74" s="101" t="e">
        <f t="shared" ca="1" si="0"/>
        <v>#N/A</v>
      </c>
      <c r="B74" s="101" t="e">
        <f t="shared" ca="1" si="5"/>
        <v>#N/A</v>
      </c>
      <c r="C74" s="96"/>
      <c r="D74" s="76" t="s">
        <v>26</v>
      </c>
      <c r="E74" s="76"/>
      <c r="F74" s="210" t="s">
        <v>246</v>
      </c>
      <c r="G74" s="76"/>
      <c r="H74" s="96"/>
      <c r="I74" s="302">
        <f t="shared" ca="1" si="6"/>
        <v>0</v>
      </c>
      <c r="J74" s="303"/>
      <c r="K74" s="306"/>
      <c r="L74" s="307"/>
      <c r="M74" s="306"/>
      <c r="N74" s="307"/>
      <c r="O74" s="306"/>
      <c r="P74" s="307"/>
      <c r="Q74" s="306"/>
      <c r="R74" s="307"/>
      <c r="S74" s="306"/>
      <c r="T74" s="307"/>
      <c r="U74" s="306"/>
      <c r="V74" s="307"/>
    </row>
    <row r="75" spans="1:22" s="38" customFormat="1" ht="15" customHeight="1" x14ac:dyDescent="0.25">
      <c r="A75" s="101" t="e">
        <f t="shared" ca="1" si="0"/>
        <v>#N/A</v>
      </c>
      <c r="B75" s="101" t="e">
        <f t="shared" ca="1" si="5"/>
        <v>#N/A</v>
      </c>
      <c r="C75" s="96"/>
      <c r="D75" s="76" t="s">
        <v>26</v>
      </c>
      <c r="E75" s="76"/>
      <c r="F75" s="210" t="s">
        <v>246</v>
      </c>
      <c r="G75" s="76"/>
      <c r="H75" s="96"/>
      <c r="I75" s="302">
        <f t="shared" ca="1" si="6"/>
        <v>0</v>
      </c>
      <c r="J75" s="303"/>
      <c r="K75" s="306"/>
      <c r="L75" s="307"/>
      <c r="M75" s="306"/>
      <c r="N75" s="307"/>
      <c r="O75" s="306"/>
      <c r="P75" s="307"/>
      <c r="Q75" s="306"/>
      <c r="R75" s="307"/>
      <c r="S75" s="306"/>
      <c r="T75" s="307"/>
      <c r="U75" s="306"/>
      <c r="V75" s="307"/>
    </row>
    <row r="76" spans="1:22" s="38" customFormat="1" ht="15" customHeight="1" x14ac:dyDescent="0.25">
      <c r="A76" s="101" t="e">
        <f t="shared" ca="1" si="0"/>
        <v>#N/A</v>
      </c>
      <c r="B76" s="101" t="e">
        <f t="shared" ca="1" si="5"/>
        <v>#N/A</v>
      </c>
      <c r="C76" s="96"/>
      <c r="D76" s="76" t="s">
        <v>26</v>
      </c>
      <c r="E76" s="76"/>
      <c r="F76" s="210" t="s">
        <v>246</v>
      </c>
      <c r="G76" s="76"/>
      <c r="H76" s="96"/>
      <c r="I76" s="302">
        <f t="shared" ca="1" si="6"/>
        <v>0</v>
      </c>
      <c r="J76" s="303"/>
      <c r="K76" s="306"/>
      <c r="L76" s="307"/>
      <c r="M76" s="306"/>
      <c r="N76" s="307"/>
      <c r="O76" s="306"/>
      <c r="P76" s="307"/>
      <c r="Q76" s="306"/>
      <c r="R76" s="307"/>
      <c r="S76" s="306"/>
      <c r="T76" s="307"/>
      <c r="U76" s="306"/>
      <c r="V76" s="307"/>
    </row>
    <row r="77" spans="1:22" s="38" customFormat="1" ht="15" customHeight="1" x14ac:dyDescent="0.25">
      <c r="A77" s="101" t="e">
        <f t="shared" ca="1" si="0"/>
        <v>#N/A</v>
      </c>
      <c r="B77" s="101" t="e">
        <f t="shared" ca="1" si="5"/>
        <v>#N/A</v>
      </c>
      <c r="C77" s="96"/>
      <c r="D77" s="76" t="s">
        <v>26</v>
      </c>
      <c r="E77" s="76"/>
      <c r="F77" s="210" t="s">
        <v>246</v>
      </c>
      <c r="G77" s="76"/>
      <c r="H77" s="96"/>
      <c r="I77" s="302">
        <f t="shared" ca="1" si="6"/>
        <v>0</v>
      </c>
      <c r="J77" s="303"/>
      <c r="K77" s="306"/>
      <c r="L77" s="307"/>
      <c r="M77" s="306"/>
      <c r="N77" s="307"/>
      <c r="O77" s="306"/>
      <c r="P77" s="307"/>
      <c r="Q77" s="306"/>
      <c r="R77" s="307"/>
      <c r="S77" s="306"/>
      <c r="T77" s="307"/>
      <c r="U77" s="306"/>
      <c r="V77" s="307"/>
    </row>
    <row r="78" spans="1:22" s="38" customFormat="1" ht="15" customHeight="1" x14ac:dyDescent="0.25">
      <c r="A78" s="101" t="e">
        <f t="shared" ca="1" si="0"/>
        <v>#N/A</v>
      </c>
      <c r="B78" s="101" t="e">
        <f t="shared" ca="1" si="5"/>
        <v>#N/A</v>
      </c>
      <c r="C78" s="96"/>
      <c r="D78" s="76" t="s">
        <v>26</v>
      </c>
      <c r="E78" s="76"/>
      <c r="F78" s="210" t="s">
        <v>246</v>
      </c>
      <c r="G78" s="76"/>
      <c r="H78" s="96"/>
      <c r="I78" s="302">
        <f t="shared" ca="1" si="6"/>
        <v>0</v>
      </c>
      <c r="J78" s="303"/>
      <c r="K78" s="306"/>
      <c r="L78" s="307"/>
      <c r="M78" s="306"/>
      <c r="N78" s="307"/>
      <c r="O78" s="306"/>
      <c r="P78" s="307"/>
      <c r="Q78" s="306"/>
      <c r="R78" s="307"/>
      <c r="S78" s="306"/>
      <c r="T78" s="307"/>
      <c r="U78" s="306"/>
      <c r="V78" s="307"/>
    </row>
    <row r="79" spans="1:22" s="38" customFormat="1" ht="15" customHeight="1" x14ac:dyDescent="0.25">
      <c r="A79" s="101" t="e">
        <f t="shared" ca="1" si="0"/>
        <v>#N/A</v>
      </c>
      <c r="B79" s="101" t="e">
        <f t="shared" ca="1" si="5"/>
        <v>#N/A</v>
      </c>
      <c r="C79" s="96"/>
      <c r="D79" s="76" t="s">
        <v>26</v>
      </c>
      <c r="E79" s="76"/>
      <c r="F79" s="210" t="s">
        <v>246</v>
      </c>
      <c r="G79" s="76"/>
      <c r="H79" s="96"/>
      <c r="I79" s="302">
        <f t="shared" ca="1" si="6"/>
        <v>0</v>
      </c>
      <c r="J79" s="303"/>
      <c r="K79" s="306"/>
      <c r="L79" s="307"/>
      <c r="M79" s="306"/>
      <c r="N79" s="307"/>
      <c r="O79" s="306"/>
      <c r="P79" s="307"/>
      <c r="Q79" s="306"/>
      <c r="R79" s="307"/>
      <c r="S79" s="306"/>
      <c r="T79" s="307"/>
      <c r="U79" s="306"/>
      <c r="V79" s="307"/>
    </row>
    <row r="80" spans="1:22" s="38" customFormat="1" ht="15" customHeight="1" x14ac:dyDescent="0.25">
      <c r="A80" s="101" t="e">
        <f t="shared" ca="1" si="0"/>
        <v>#N/A</v>
      </c>
      <c r="B80" s="101" t="e">
        <f t="shared" ca="1" si="5"/>
        <v>#N/A</v>
      </c>
      <c r="C80" s="96"/>
      <c r="D80" s="76" t="s">
        <v>26</v>
      </c>
      <c r="E80" s="76"/>
      <c r="F80" s="210" t="s">
        <v>246</v>
      </c>
      <c r="G80" s="76"/>
      <c r="H80" s="73"/>
      <c r="I80" s="302">
        <f t="shared" ca="1" si="6"/>
        <v>0</v>
      </c>
      <c r="J80" s="303"/>
      <c r="K80" s="306"/>
      <c r="L80" s="307"/>
      <c r="M80" s="306"/>
      <c r="N80" s="307"/>
      <c r="O80" s="306"/>
      <c r="P80" s="307"/>
      <c r="Q80" s="306"/>
      <c r="R80" s="307"/>
      <c r="S80" s="306"/>
      <c r="T80" s="307"/>
      <c r="U80" s="306"/>
      <c r="V80" s="307"/>
    </row>
    <row r="81" spans="1:22" s="38" customFormat="1" ht="15" customHeight="1" x14ac:dyDescent="0.25">
      <c r="A81" s="101" t="e">
        <f t="shared" ca="1" si="0"/>
        <v>#N/A</v>
      </c>
      <c r="B81" s="101">
        <v>20</v>
      </c>
      <c r="C81" s="96"/>
      <c r="D81" s="210"/>
      <c r="E81" s="76"/>
      <c r="F81" s="210"/>
      <c r="G81" s="76"/>
      <c r="H81" s="73"/>
      <c r="I81" s="302">
        <f t="shared" ca="1" si="6"/>
        <v>0</v>
      </c>
      <c r="J81" s="303"/>
      <c r="K81" s="306"/>
      <c r="L81" s="307"/>
      <c r="M81" s="306"/>
      <c r="N81" s="307"/>
      <c r="O81" s="306"/>
      <c r="P81" s="307"/>
      <c r="Q81" s="306"/>
      <c r="R81" s="307"/>
      <c r="S81" s="306"/>
      <c r="T81" s="307"/>
      <c r="U81" s="306"/>
      <c r="V81" s="307"/>
    </row>
    <row r="82" spans="1:22" s="38" customFormat="1" ht="15" customHeight="1" x14ac:dyDescent="0.25">
      <c r="A82" s="101" t="e">
        <f t="shared" ca="1" si="0"/>
        <v>#N/A</v>
      </c>
      <c r="B82" s="101">
        <f>ROW()+200</f>
        <v>282</v>
      </c>
      <c r="C82" s="215"/>
      <c r="D82" s="215" t="s">
        <v>222</v>
      </c>
      <c r="E82" s="213"/>
      <c r="F82" s="213"/>
      <c r="G82" s="213"/>
      <c r="H82" s="214"/>
      <c r="I82" s="304">
        <f ca="1">SUM(I61:J80)</f>
        <v>0</v>
      </c>
      <c r="J82" s="305"/>
      <c r="K82" s="300">
        <f>SUM(K61:L80)</f>
        <v>0</v>
      </c>
      <c r="L82" s="301"/>
      <c r="M82" s="300">
        <f>SUM(M61:N80)</f>
        <v>0</v>
      </c>
      <c r="N82" s="301"/>
      <c r="O82" s="300">
        <f>SUM(O61:P80)</f>
        <v>0</v>
      </c>
      <c r="P82" s="301"/>
      <c r="Q82" s="300">
        <f>SUM(Q61:R80)</f>
        <v>0</v>
      </c>
      <c r="R82" s="301"/>
      <c r="S82" s="300">
        <f>SUM(S61:T80)</f>
        <v>0</v>
      </c>
      <c r="T82" s="301"/>
      <c r="U82" s="300">
        <f>SUM(U61:V80)</f>
        <v>0</v>
      </c>
      <c r="V82" s="301"/>
    </row>
    <row r="83" spans="1:22" s="38" customFormat="1" ht="15" customHeight="1" x14ac:dyDescent="0.25">
      <c r="A83" s="101" t="e">
        <f t="shared" ca="1" si="0"/>
        <v>#N/A</v>
      </c>
      <c r="B83" s="101">
        <v>20</v>
      </c>
      <c r="C83" s="96"/>
      <c r="D83" s="211"/>
      <c r="E83" s="96"/>
      <c r="F83" s="29"/>
      <c r="G83" s="29"/>
      <c r="H83" s="28"/>
      <c r="I83" s="302">
        <f ca="1">SUMIFS(83:83,$23:$23,TRUE,$59:$59,"Costs")</f>
        <v>0</v>
      </c>
      <c r="J83" s="303"/>
      <c r="K83" s="141"/>
      <c r="L83" s="112"/>
      <c r="M83" s="96"/>
      <c r="N83" s="112"/>
      <c r="O83" s="96"/>
      <c r="P83" s="112"/>
      <c r="Q83" s="96"/>
      <c r="R83" s="112"/>
      <c r="S83" s="96"/>
      <c r="T83" s="112"/>
      <c r="U83" s="96"/>
      <c r="V83" s="112"/>
    </row>
  </sheetData>
  <dataConsolidate/>
  <mergeCells count="168">
    <mergeCell ref="F4:G4"/>
    <mergeCell ref="F11:G11"/>
    <mergeCell ref="F13:G13"/>
    <mergeCell ref="F16:G16"/>
    <mergeCell ref="F19:G19"/>
    <mergeCell ref="F21:G21"/>
    <mergeCell ref="U59:V59"/>
    <mergeCell ref="I61:J61"/>
    <mergeCell ref="K61:L61"/>
    <mergeCell ref="M61:N61"/>
    <mergeCell ref="O61:P61"/>
    <mergeCell ref="Q61:R61"/>
    <mergeCell ref="S61:T61"/>
    <mergeCell ref="U61:V61"/>
    <mergeCell ref="I59:J59"/>
    <mergeCell ref="K59:L59"/>
    <mergeCell ref="M59:N59"/>
    <mergeCell ref="O59:P59"/>
    <mergeCell ref="Q59:R59"/>
    <mergeCell ref="S59:T59"/>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72:V72"/>
    <mergeCell ref="I73:J73"/>
    <mergeCell ref="K73:L73"/>
    <mergeCell ref="M73:N73"/>
    <mergeCell ref="O73:P73"/>
    <mergeCell ref="Q73:R73"/>
    <mergeCell ref="S73:T73"/>
    <mergeCell ref="U73:V73"/>
    <mergeCell ref="I72:J72"/>
    <mergeCell ref="K72:L72"/>
    <mergeCell ref="M72:N72"/>
    <mergeCell ref="O72:P72"/>
    <mergeCell ref="Q72:R72"/>
    <mergeCell ref="S72:T72"/>
    <mergeCell ref="U74:V74"/>
    <mergeCell ref="I75:J75"/>
    <mergeCell ref="K75:L75"/>
    <mergeCell ref="M75:N75"/>
    <mergeCell ref="O75:P75"/>
    <mergeCell ref="Q75:R75"/>
    <mergeCell ref="S75:T75"/>
    <mergeCell ref="U75:V75"/>
    <mergeCell ref="I74:J74"/>
    <mergeCell ref="K74:L74"/>
    <mergeCell ref="M74:N74"/>
    <mergeCell ref="O74:P74"/>
    <mergeCell ref="Q74:R74"/>
    <mergeCell ref="S74:T74"/>
    <mergeCell ref="U76:V76"/>
    <mergeCell ref="I77:J77"/>
    <mergeCell ref="K77:L77"/>
    <mergeCell ref="M77:N77"/>
    <mergeCell ref="O77:P77"/>
    <mergeCell ref="Q77:R77"/>
    <mergeCell ref="S77:T77"/>
    <mergeCell ref="U77:V77"/>
    <mergeCell ref="I76:J76"/>
    <mergeCell ref="K76:L76"/>
    <mergeCell ref="M76:N76"/>
    <mergeCell ref="O76:P76"/>
    <mergeCell ref="Q76:R76"/>
    <mergeCell ref="S76:T76"/>
    <mergeCell ref="U78:V78"/>
    <mergeCell ref="I79:J79"/>
    <mergeCell ref="K79:L79"/>
    <mergeCell ref="M79:N79"/>
    <mergeCell ref="O79:P79"/>
    <mergeCell ref="Q79:R79"/>
    <mergeCell ref="S79:T79"/>
    <mergeCell ref="U79:V79"/>
    <mergeCell ref="I78:J78"/>
    <mergeCell ref="K78:L78"/>
    <mergeCell ref="M78:N78"/>
    <mergeCell ref="O78:P78"/>
    <mergeCell ref="Q78:R78"/>
    <mergeCell ref="S78:T78"/>
    <mergeCell ref="U82:V82"/>
    <mergeCell ref="I83:J83"/>
    <mergeCell ref="I82:J82"/>
    <mergeCell ref="K82:L82"/>
    <mergeCell ref="M82:N82"/>
    <mergeCell ref="O82:P82"/>
    <mergeCell ref="Q82:R82"/>
    <mergeCell ref="S82:T82"/>
    <mergeCell ref="U80:V80"/>
    <mergeCell ref="I81:J81"/>
    <mergeCell ref="K81:L81"/>
    <mergeCell ref="M81:N81"/>
    <mergeCell ref="O81:P81"/>
    <mergeCell ref="Q81:R81"/>
    <mergeCell ref="S81:T81"/>
    <mergeCell ref="U81:V81"/>
    <mergeCell ref="I80:J80"/>
    <mergeCell ref="K80:L80"/>
    <mergeCell ref="M80:N80"/>
    <mergeCell ref="O80:P80"/>
    <mergeCell ref="Q80:R80"/>
    <mergeCell ref="S80:T80"/>
  </mergeCells>
  <conditionalFormatting sqref="C5">
    <cfRule type="expression" dxfId="195" priority="1">
      <formula>$C$5&lt;&gt;""</formula>
    </cfRule>
  </conditionalFormatting>
  <conditionalFormatting sqref="F21:G21">
    <cfRule type="expression" dxfId="194" priority="10">
      <formula>$F$21="Project duration exceeds max years"</formula>
    </cfRule>
  </conditionalFormatting>
  <conditionalFormatting sqref="G1:G1048576">
    <cfRule type="expression" dxfId="193" priority="14">
      <formula>AND(D1&lt;&gt;INDEX(INDIRECT($I$13),1,1),G1=INDEX(INDIRECT($I$12),1,1))</formula>
    </cfRule>
  </conditionalFormatting>
  <conditionalFormatting sqref="H1:H1048576">
    <cfRule type="expression" dxfId="192" priority="9">
      <formula>E1="NoPS"</formula>
    </cfRule>
    <cfRule type="expression" dxfId="191" priority="11">
      <formula>H1=INDEX(INDIRECT("PS_ScientificArea"),1,1)</formula>
    </cfRule>
  </conditionalFormatting>
  <conditionalFormatting sqref="H13">
    <cfRule type="expression" dxfId="190" priority="8">
      <formula>$F$13&lt;&gt;"Other Danish research Institution"</formula>
    </cfRule>
  </conditionalFormatting>
  <conditionalFormatting sqref="J28">
    <cfRule type="expression" dxfId="189" priority="13">
      <formula>$F$27&lt;&gt;""</formula>
    </cfRule>
  </conditionalFormatting>
  <conditionalFormatting sqref="M1:N1048576">
    <cfRule type="expression" dxfId="188" priority="7">
      <formula>$M$26="0 months"</formula>
    </cfRule>
  </conditionalFormatting>
  <conditionalFormatting sqref="O1:P1048576">
    <cfRule type="expression" dxfId="187" priority="6">
      <formula>$O$26="0 months"</formula>
    </cfRule>
  </conditionalFormatting>
  <conditionalFormatting sqref="Q1:R1048576">
    <cfRule type="expression" dxfId="186" priority="5">
      <formula>$Q$26="0 months"</formula>
    </cfRule>
  </conditionalFormatting>
  <conditionalFormatting sqref="S1:T1048576">
    <cfRule type="expression" dxfId="185" priority="4">
      <formula>$S$26="0 months"</formula>
    </cfRule>
  </conditionalFormatting>
  <conditionalFormatting sqref="U1:V1048576">
    <cfRule type="expression" dxfId="184" priority="3">
      <formula>$U$26="0 months"</formula>
    </cfRule>
  </conditionalFormatting>
  <dataValidations count="11">
    <dataValidation type="list" allowBlank="1" showInputMessage="1" showErrorMessage="1" sqref="G15 G18" xr:uid="{D92A8986-2B82-4473-920A-F160974B282F}">
      <formula1>INDIRECT("Years")</formula1>
    </dataValidation>
    <dataValidation type="list" allowBlank="1" showInputMessage="1" showErrorMessage="1" sqref="F15 F18" xr:uid="{365656E9-DF31-4E64-8511-D898D91EB502}">
      <formula1>INDIRECT("Months[Month]")</formula1>
    </dataValidation>
    <dataValidation type="decimal" allowBlank="1" showInputMessage="1" showErrorMessage="1" sqref="R55 P55 N55 L55 V55 W61:XFD82 T55" xr:uid="{52219DCC-2D86-4B7E-B273-B7E2267D97B1}">
      <formula1>0</formula1>
      <formula2>1000000000</formula2>
    </dataValidation>
    <dataValidation type="decimal" allowBlank="1" showInputMessage="1" showErrorMessage="1" error="FTE too high for the given budget period" sqref="S55 Q55 O55 K55 M55 U55" xr:uid="{4E51A814-681E-4005-863E-005E2ED83855}">
      <formula1>0</formula1>
      <formula2>ROUNDUP(DATEDIF(K$25,L$25+1,"m")/12,1)</formula2>
    </dataValidation>
    <dataValidation type="list" allowBlank="1" showInputMessage="1" showErrorMessage="1" sqref="D32:D51" xr:uid="{C73AE1BE-16BF-4E08-8DA0-355184A1B893}">
      <formula1>INDIRECT($I$13)</formula1>
    </dataValidation>
    <dataValidation type="list" allowBlank="1" showInputMessage="1" showErrorMessage="1" sqref="H32:H51 H53" xr:uid="{5BA6F9C0-7998-43A7-8942-420C82CBC77B}">
      <formula1>INDIRECT(E32)</formula1>
    </dataValidation>
    <dataValidation type="list" allowBlank="1" showInputMessage="1" showErrorMessage="1" sqref="F13:G13 G32:G51 G53" xr:uid="{DE508419-274C-4201-BAD8-E1DB3530B9AB}">
      <formula1>INDIRECT($I$12)</formula1>
    </dataValidation>
    <dataValidation type="list" allowBlank="1" showInputMessage="1" showErrorMessage="1" sqref="D61:D80" xr:uid="{1B49B8A4-DEA8-4112-A167-915409D7827F}">
      <formula1>INDIRECT($I$14)</formula1>
    </dataValidation>
    <dataValidation type="custom" allowBlank="1" showInputMessage="1" showErrorMessage="1" error="Select operational cost and enter whole numbers only" sqref="K61:V80" xr:uid="{23164818-5A9D-41A9-A74E-B2A091742A28}">
      <formula1>AND($D61&lt;&gt;INDEX(INDIRECT($I$14),1), ROUND(K61,0)=K61)</formula1>
    </dataValidation>
    <dataValidation type="custom" allowBlank="1" showInputMessage="1" showErrorMessage="1" error="Select title and enter whole numbers only" sqref="L32:L51 T32:T51 N32:N51 P32:P51 R32:R51 V32:V51" xr:uid="{BAADB2B4-5E82-4FB0-BDCB-ABFE5121BA79}">
      <formula1>AND($D32&lt;&gt;INDEX(INDIRECT($I$13),1),ISNUMBER(L32),ROUND(L32,0)=L32)</formula1>
    </dataValidation>
    <dataValidation type="custom" allowBlank="1" showInputMessage="1" showErrorMessage="1" error="Select title and enter max 2 decimal places_x000a_(ensure the FTE is within the limit for the given period)" sqref="K32:K51 S32:S51 M32:M51 O32:O51 Q32:Q51 U32:U51" xr:uid="{D9EB24EB-2AA9-4A85-9D41-57C5FE01AF39}">
      <formula1>AND($D32&lt;&gt;INDEX(INDIRECT($I$13),1),ISNUMBER(K32),ROUND(K32,2)=K32,K32&lt;=ROUNDUP(DATEDIF(K$25,L$25+1,"m")/12,2))</formula1>
    </dataValidation>
  </dataValidations>
  <pageMargins left="0.25" right="0.25" top="0.75" bottom="0.75" header="0.3" footer="0.3"/>
  <pageSetup paperSize="9" scale="3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9A695D71-5A9D-4AE9-A26E-491F75F121B4}">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09430-49CE-4F8A-9F06-CCBBC516F21F}">
  <sheetPr>
    <pageSetUpPr fitToPage="1"/>
  </sheetPr>
  <dimension ref="A1:V79"/>
  <sheetViews>
    <sheetView showGridLines="0" zoomScaleNormal="100" workbookViewId="0">
      <selection activeCell="CO7" sqref="CO7"/>
    </sheetView>
  </sheetViews>
  <sheetFormatPr defaultColWidth="0" defaultRowHeight="1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87" t="str">
        <f>HYPERLINK("#'Start page'!$A$1","Go to start page")</f>
        <v>Go to start page</v>
      </c>
      <c r="J1" s="188"/>
      <c r="K1" s="187"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227"/>
      <c r="E3" s="9"/>
      <c r="F3" s="9"/>
      <c r="G3" s="9"/>
      <c r="H3" s="9"/>
      <c r="I3" s="9"/>
      <c r="J3" s="9"/>
      <c r="K3" s="9"/>
      <c r="L3" s="9"/>
      <c r="M3" s="9"/>
      <c r="N3" s="9"/>
      <c r="O3" s="9"/>
      <c r="P3" s="9"/>
      <c r="Q3" s="9"/>
      <c r="R3" s="9"/>
      <c r="S3" s="9"/>
      <c r="T3" s="9"/>
      <c r="U3" s="9"/>
      <c r="V3" s="9"/>
    </row>
    <row r="4" spans="1:22" s="94" customFormat="1" ht="15" customHeight="1" x14ac:dyDescent="0.25">
      <c r="A4" s="106"/>
      <c r="B4" s="106"/>
      <c r="C4" s="227"/>
      <c r="D4" s="130" t="s">
        <v>92</v>
      </c>
      <c r="E4" s="9"/>
      <c r="F4" s="290"/>
      <c r="G4" s="291"/>
      <c r="H4" s="9"/>
      <c r="I4" s="241" t="s">
        <v>231</v>
      </c>
      <c r="J4" s="9"/>
      <c r="K4" s="9"/>
      <c r="L4" s="9"/>
      <c r="M4" s="9"/>
      <c r="N4" s="9"/>
      <c r="O4" s="9"/>
      <c r="P4" s="9"/>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27"/>
      <c r="E5" s="9"/>
      <c r="F5" s="9"/>
      <c r="G5" s="9"/>
      <c r="H5" s="9"/>
      <c r="I5" s="9"/>
      <c r="J5" s="9"/>
      <c r="K5" s="9"/>
      <c r="L5" s="9"/>
      <c r="M5" s="9"/>
      <c r="N5" s="9"/>
      <c r="O5" s="9"/>
      <c r="P5" s="9"/>
      <c r="Q5" s="9"/>
      <c r="R5" s="9"/>
      <c r="S5" s="9"/>
      <c r="T5" s="9"/>
      <c r="U5" s="9"/>
      <c r="V5" s="9"/>
    </row>
    <row r="6" spans="1:22" s="128" customFormat="1" ht="15" customHeight="1" x14ac:dyDescent="0.25">
      <c r="A6" s="106"/>
      <c r="B6" s="106"/>
      <c r="C6" s="87"/>
      <c r="D6" s="182"/>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221"/>
      <c r="E7" s="87"/>
      <c r="F7" s="87"/>
      <c r="G7" s="87"/>
      <c r="H7" s="87"/>
      <c r="I7" s="127"/>
      <c r="J7" s="106" t="s">
        <v>231</v>
      </c>
      <c r="K7" s="106"/>
      <c r="L7" s="106"/>
      <c r="M7" s="106"/>
      <c r="N7" s="106"/>
      <c r="O7" s="106"/>
      <c r="P7" s="106"/>
      <c r="Q7" s="106"/>
      <c r="R7" s="106"/>
      <c r="S7" s="106"/>
      <c r="T7" s="106"/>
      <c r="U7" s="106"/>
      <c r="V7" s="106"/>
    </row>
    <row r="8" spans="1:22" s="128" customFormat="1" ht="15" customHeight="1" x14ac:dyDescent="0.25">
      <c r="A8" s="106"/>
      <c r="B8" s="106"/>
      <c r="C8" s="87"/>
      <c r="D8" s="182"/>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129</v>
      </c>
      <c r="E11" s="130"/>
      <c r="F11" s="308"/>
      <c r="G11" s="309"/>
      <c r="H11" s="9"/>
      <c r="I11" s="254" t="s">
        <v>94</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56" t="e">
        <f>"Institution"&amp;VLOOKUP($F$4,GrantTypes[],2,0)</f>
        <v>#N/A</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75</v>
      </c>
      <c r="G13" s="309"/>
      <c r="H13" s="166"/>
      <c r="I13" s="256" t="e">
        <f>"Salary"&amp;VLOOKUP($F$4,GrantTypes[],2,0)&amp;"[Salary]"</f>
        <v>#N/A</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256" t="e">
        <f>"OperationalCosts"&amp;VLOOKUP($F$4,GrantTypes[],2,0)</f>
        <v>#N/A</v>
      </c>
      <c r="J14" s="9"/>
      <c r="K14" s="9"/>
      <c r="L14" s="9"/>
      <c r="M14" s="9"/>
      <c r="N14" s="9"/>
      <c r="O14" s="9"/>
      <c r="P14" s="9"/>
      <c r="Q14" s="9"/>
      <c r="R14" s="9"/>
      <c r="S14" s="9"/>
      <c r="T14" s="9"/>
      <c r="U14" s="9"/>
      <c r="V14" s="9"/>
    </row>
    <row r="15" spans="1:22" s="94" customFormat="1" ht="15" customHeight="1" x14ac:dyDescent="0.25">
      <c r="A15" s="106"/>
      <c r="B15" s="106"/>
      <c r="C15" s="9"/>
      <c r="D15" s="130" t="s">
        <v>219</v>
      </c>
      <c r="E15" s="130"/>
      <c r="F15" s="223" t="s">
        <v>194</v>
      </c>
      <c r="G15" s="223" t="s">
        <v>195</v>
      </c>
      <c r="H15" s="9"/>
      <c r="I15" s="235" t="e">
        <f>IF(VLOOKUP($F$4,GrantTypes[],3,0)=0,5,VLOOKUP($F$4,GrantTypes[],3,0))</f>
        <v>#N/A</v>
      </c>
      <c r="J15" s="9"/>
      <c r="K15" s="9"/>
      <c r="L15" s="9"/>
      <c r="M15" s="9"/>
      <c r="N15" s="9"/>
      <c r="O15" s="9"/>
      <c r="P15" s="9"/>
      <c r="Q15" s="9"/>
      <c r="R15" s="9"/>
      <c r="S15" s="9"/>
      <c r="T15" s="9"/>
      <c r="U15" s="9"/>
      <c r="V15" s="9"/>
    </row>
    <row r="16" spans="1:22" s="94" customFormat="1" x14ac:dyDescent="0.25">
      <c r="A16" s="106"/>
      <c r="B16" s="106"/>
      <c r="C16" s="9"/>
      <c r="D16" s="130" t="s">
        <v>179</v>
      </c>
      <c r="E16" s="130"/>
      <c r="F16" s="310" t="str">
        <f ca="1">IF(OR($F$15=INDEX(INDIRECT("Months"),1,1),$G$15=INDEX(INDIRECT("Years"),1)),"Select month and year above",DATE($G$15,VLOOKUP($F$15,Months[],2,0),1))</f>
        <v>Select month and year above</v>
      </c>
      <c r="G16" s="310"/>
      <c r="H16" s="78"/>
      <c r="I16" s="157"/>
      <c r="J16" s="9"/>
      <c r="K16" s="9"/>
      <c r="L16" s="9"/>
      <c r="M16" s="9"/>
      <c r="N16" s="9"/>
      <c r="O16" s="9"/>
      <c r="P16" s="9"/>
      <c r="Q16" s="9"/>
      <c r="R16" s="9"/>
      <c r="S16" s="9"/>
      <c r="T16" s="9"/>
      <c r="U16" s="9"/>
      <c r="V16" s="9"/>
    </row>
    <row r="17" spans="1:22" s="94" customFormat="1" x14ac:dyDescent="0.25">
      <c r="A17" s="106"/>
      <c r="B17" s="106"/>
      <c r="C17" s="9"/>
      <c r="D17" s="130"/>
      <c r="E17" s="130"/>
      <c r="F17" s="130"/>
      <c r="G17" s="130"/>
      <c r="H17" s="130"/>
      <c r="I17" s="157"/>
      <c r="J17" s="9"/>
      <c r="K17" s="9"/>
      <c r="L17" s="9"/>
      <c r="M17" s="9"/>
      <c r="N17" s="9"/>
      <c r="O17" s="9"/>
      <c r="P17" s="9"/>
      <c r="Q17" s="9"/>
      <c r="R17" s="9"/>
      <c r="S17" s="9"/>
      <c r="T17" s="9"/>
      <c r="U17" s="9"/>
      <c r="V17" s="9"/>
    </row>
    <row r="18" spans="1:22" s="94" customFormat="1" x14ac:dyDescent="0.25">
      <c r="A18" s="106"/>
      <c r="B18" s="106"/>
      <c r="C18" s="9"/>
      <c r="D18" s="130" t="s">
        <v>220</v>
      </c>
      <c r="E18" s="130"/>
      <c r="F18" s="223" t="s">
        <v>194</v>
      </c>
      <c r="G18" s="223" t="s">
        <v>195</v>
      </c>
      <c r="H18" s="78"/>
      <c r="I18" s="157"/>
      <c r="J18" s="9"/>
      <c r="K18" s="9"/>
      <c r="L18" s="9"/>
      <c r="M18" s="9"/>
      <c r="N18" s="9"/>
      <c r="O18" s="9"/>
      <c r="P18" s="9"/>
      <c r="Q18" s="9"/>
      <c r="R18" s="9"/>
      <c r="S18" s="9"/>
      <c r="T18" s="9"/>
      <c r="U18" s="9"/>
      <c r="V18" s="9"/>
    </row>
    <row r="19" spans="1:22" s="94" customFormat="1" x14ac:dyDescent="0.25">
      <c r="A19" s="106"/>
      <c r="B19" s="106"/>
      <c r="C19" s="132"/>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80"/>
      <c r="I19" s="205"/>
      <c r="J19" s="132"/>
      <c r="K19" s="30"/>
      <c r="L19" s="9"/>
      <c r="M19" s="9"/>
      <c r="N19" s="9"/>
      <c r="O19" s="9"/>
      <c r="P19" s="9"/>
      <c r="Q19" s="9"/>
      <c r="R19" s="9"/>
      <c r="S19" s="9"/>
      <c r="T19" s="9"/>
      <c r="U19" s="9"/>
      <c r="V19" s="9"/>
    </row>
    <row r="20" spans="1:22" s="94" customFormat="1" ht="15" customHeight="1" x14ac:dyDescent="0.25">
      <c r="A20" s="106"/>
      <c r="B20" s="106"/>
      <c r="C20" s="132"/>
      <c r="D20" s="130"/>
      <c r="E20" s="130"/>
      <c r="F20" s="222"/>
      <c r="G20" s="222"/>
      <c r="H20" s="9"/>
      <c r="I20" s="206"/>
      <c r="J20" s="9"/>
      <c r="K20" s="9"/>
      <c r="L20" s="9"/>
      <c r="M20" s="9"/>
      <c r="N20" s="9"/>
      <c r="O20" s="9"/>
      <c r="P20" s="9"/>
      <c r="Q20" s="9"/>
      <c r="R20" s="9"/>
      <c r="S20" s="9"/>
      <c r="T20" s="9"/>
      <c r="U20" s="9"/>
      <c r="V20" s="9"/>
    </row>
    <row r="21" spans="1:22" s="94" customFormat="1" ht="15" customHeight="1" x14ac:dyDescent="0.25">
      <c r="A21" s="106"/>
      <c r="B21" s="106"/>
      <c r="C21" s="9"/>
      <c r="D21" s="130" t="e">
        <f>"Project duration"&amp;IF(VLOOKUP($F$4,GrantTypes[],2,0)=0,""," (max "&amp;I15&amp;" project year(s))")&amp;":"</f>
        <v>#N/A</v>
      </c>
      <c r="E21" s="130"/>
      <c r="F21" s="290" t="str">
        <f ca="1">IFERROR(IF(AND(ISNUMBER(F16),ISNUMBER(F19),$F$19&gt;EDATE($F$16,12*$I$15)),"Project duration exceeds max years",DATEDIF($F$16,$F$19+1,"y")&amp;" years, "&amp;DATEDIF($F$16,$F$19+1,"ym")&amp;" months"),"Select or revisit project dates")</f>
        <v>Select or revisit project dates</v>
      </c>
      <c r="G21" s="291"/>
      <c r="H21" s="131"/>
      <c r="I21" s="20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128" customFormat="1" ht="15" customHeight="1" x14ac:dyDescent="0.25">
      <c r="A23" s="106"/>
      <c r="B23" s="106"/>
      <c r="C23" s="106"/>
      <c r="D23" s="106"/>
      <c r="E23" s="106"/>
      <c r="F23" s="106"/>
      <c r="G23" s="106"/>
      <c r="H23" s="106"/>
      <c r="I23" s="70" t="e">
        <f>VLOOKUP($F$4,GrantTypes[],4,0)</f>
        <v>#N/A</v>
      </c>
      <c r="J23" s="70" t="e">
        <f>VLOOKUP($F$4,GrantTypes[],5,0)</f>
        <v>#N/A</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98</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79"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J53+I78</f>
        <v>0</v>
      </c>
      <c r="K28" s="81"/>
      <c r="L28" s="118">
        <f>L53+K78</f>
        <v>0</v>
      </c>
      <c r="M28" s="81"/>
      <c r="N28" s="118">
        <f>N53+M78</f>
        <v>0</v>
      </c>
      <c r="O28" s="81"/>
      <c r="P28" s="118">
        <f>P53+O78</f>
        <v>0</v>
      </c>
      <c r="Q28" s="81"/>
      <c r="R28" s="118">
        <f>R53+Q78</f>
        <v>0</v>
      </c>
      <c r="S28" s="81"/>
      <c r="T28" s="118">
        <f>T53+S78</f>
        <v>0</v>
      </c>
      <c r="U28" s="81"/>
      <c r="V28" s="118">
        <f>V53+U78</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61</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76</v>
      </c>
      <c r="E31" s="147"/>
      <c r="F31" s="148"/>
      <c r="G31" s="148"/>
      <c r="H31" s="74"/>
      <c r="I31" s="39"/>
      <c r="J31" s="134"/>
      <c r="K31" s="149" t="s">
        <v>90</v>
      </c>
      <c r="L31" s="150"/>
      <c r="M31" s="151"/>
      <c r="N31" s="150"/>
      <c r="O31" s="152"/>
      <c r="P31" s="134"/>
      <c r="Q31" s="152"/>
      <c r="R31" s="134"/>
      <c r="S31" s="152"/>
      <c r="T31" s="134"/>
      <c r="U31" s="152"/>
      <c r="V31" s="134"/>
    </row>
    <row r="32" spans="1:22" s="163" customFormat="1" ht="15" customHeight="1" x14ac:dyDescent="0.25">
      <c r="A32" s="101" t="e">
        <f ca="1">IF(B32&gt;0,A31+1,A31)</f>
        <v>#N/A</v>
      </c>
      <c r="B32" s="101" t="e">
        <f t="shared" ref="B32:B51" ca="1" si="1">IF(D32&lt;&gt;INDEX(INDIRECT($I$13),1),ROW()+100,0)</f>
        <v>#N/A</v>
      </c>
      <c r="C32" s="102"/>
      <c r="D32" s="76" t="s">
        <v>71</v>
      </c>
      <c r="E32" s="102"/>
      <c r="F32" s="210" t="s">
        <v>25</v>
      </c>
      <c r="G32" s="76"/>
      <c r="H32" s="76"/>
      <c r="I32" s="207">
        <f t="shared" ref="I32:I51" ca="1" si="2">SUMIFS(32:32,$23:$23,TRUE,$30:$30,"FTE")</f>
        <v>0</v>
      </c>
      <c r="J32" s="122">
        <f t="shared" ref="J32:J51" ca="1" si="3">SUMIFS(32:32,$23:$23,TRUE,$30:$30,"Costs")</f>
        <v>0</v>
      </c>
      <c r="K32" s="208"/>
      <c r="L32" s="209"/>
      <c r="M32" s="208"/>
      <c r="N32" s="209"/>
      <c r="O32" s="208"/>
      <c r="P32" s="209"/>
      <c r="Q32" s="208"/>
      <c r="R32" s="209"/>
      <c r="S32" s="208"/>
      <c r="T32" s="209"/>
      <c r="U32" s="208"/>
      <c r="V32" s="209"/>
    </row>
    <row r="33" spans="1:22" s="163" customFormat="1" ht="15" customHeight="1" x14ac:dyDescent="0.25">
      <c r="A33" s="101" t="e">
        <f ca="1">IF(B33&gt;0,A32+1,A32)</f>
        <v>#N/A</v>
      </c>
      <c r="B33" s="101" t="e">
        <f t="shared" ca="1" si="1"/>
        <v>#N/A</v>
      </c>
      <c r="C33" s="102"/>
      <c r="D33" s="76" t="s">
        <v>71</v>
      </c>
      <c r="E33" s="102"/>
      <c r="F33" s="210" t="s">
        <v>25</v>
      </c>
      <c r="G33" s="76"/>
      <c r="H33" s="76"/>
      <c r="I33" s="207">
        <f t="shared" ca="1" si="2"/>
        <v>0</v>
      </c>
      <c r="J33" s="122">
        <f t="shared" ca="1" si="3"/>
        <v>0</v>
      </c>
      <c r="K33" s="208"/>
      <c r="L33" s="209"/>
      <c r="M33" s="208"/>
      <c r="N33" s="209"/>
      <c r="O33" s="208"/>
      <c r="P33" s="209"/>
      <c r="Q33" s="208"/>
      <c r="R33" s="209"/>
      <c r="S33" s="208"/>
      <c r="T33" s="209"/>
      <c r="U33" s="208"/>
      <c r="V33" s="209"/>
    </row>
    <row r="34" spans="1:22" s="163" customFormat="1" ht="15" customHeight="1" x14ac:dyDescent="0.25">
      <c r="A34" s="101" t="e">
        <f t="shared" ca="1" si="0"/>
        <v>#N/A</v>
      </c>
      <c r="B34" s="101" t="e">
        <f t="shared" ca="1" si="1"/>
        <v>#N/A</v>
      </c>
      <c r="C34" s="102"/>
      <c r="D34" s="76" t="s">
        <v>71</v>
      </c>
      <c r="E34" s="102"/>
      <c r="F34" s="210" t="s">
        <v>25</v>
      </c>
      <c r="G34" s="76"/>
      <c r="H34" s="76"/>
      <c r="I34" s="207">
        <f t="shared" ca="1" si="2"/>
        <v>0</v>
      </c>
      <c r="J34" s="122">
        <f t="shared" ca="1" si="3"/>
        <v>0</v>
      </c>
      <c r="K34" s="208"/>
      <c r="L34" s="209"/>
      <c r="M34" s="208"/>
      <c r="N34" s="209"/>
      <c r="O34" s="208"/>
      <c r="P34" s="209"/>
      <c r="Q34" s="208"/>
      <c r="R34" s="209"/>
      <c r="S34" s="208"/>
      <c r="T34" s="209"/>
      <c r="U34" s="208"/>
      <c r="V34" s="209"/>
    </row>
    <row r="35" spans="1:22" s="163" customFormat="1" ht="15" customHeight="1" x14ac:dyDescent="0.25">
      <c r="A35" s="101" t="e">
        <f t="shared" ca="1" si="0"/>
        <v>#N/A</v>
      </c>
      <c r="B35" s="101" t="e">
        <f t="shared" ca="1" si="1"/>
        <v>#N/A</v>
      </c>
      <c r="C35" s="102"/>
      <c r="D35" s="76" t="s">
        <v>71</v>
      </c>
      <c r="E35" s="102"/>
      <c r="F35" s="210" t="s">
        <v>25</v>
      </c>
      <c r="G35" s="76"/>
      <c r="H35" s="76"/>
      <c r="I35" s="207">
        <f t="shared" ca="1" si="2"/>
        <v>0</v>
      </c>
      <c r="J35" s="122">
        <f t="shared" ca="1" si="3"/>
        <v>0</v>
      </c>
      <c r="K35" s="208"/>
      <c r="L35" s="209"/>
      <c r="M35" s="208"/>
      <c r="N35" s="209"/>
      <c r="O35" s="208"/>
      <c r="P35" s="209"/>
      <c r="Q35" s="208"/>
      <c r="R35" s="209"/>
      <c r="S35" s="208"/>
      <c r="T35" s="209"/>
      <c r="U35" s="208"/>
      <c r="V35" s="209"/>
    </row>
    <row r="36" spans="1:22" s="163" customFormat="1" ht="15" customHeight="1" x14ac:dyDescent="0.25">
      <c r="A36" s="101" t="e">
        <f t="shared" ca="1" si="0"/>
        <v>#N/A</v>
      </c>
      <c r="B36" s="101" t="e">
        <f t="shared" ca="1" si="1"/>
        <v>#N/A</v>
      </c>
      <c r="C36" s="102"/>
      <c r="D36" s="76" t="s">
        <v>71</v>
      </c>
      <c r="E36" s="102"/>
      <c r="F36" s="210" t="s">
        <v>25</v>
      </c>
      <c r="G36" s="76"/>
      <c r="H36" s="76"/>
      <c r="I36" s="207">
        <f t="shared" ca="1" si="2"/>
        <v>0</v>
      </c>
      <c r="J36" s="122">
        <f t="shared" ca="1" si="3"/>
        <v>0</v>
      </c>
      <c r="K36" s="208"/>
      <c r="L36" s="209"/>
      <c r="M36" s="208"/>
      <c r="N36" s="209"/>
      <c r="O36" s="208"/>
      <c r="P36" s="209"/>
      <c r="Q36" s="208"/>
      <c r="R36" s="209"/>
      <c r="S36" s="208"/>
      <c r="T36" s="209"/>
      <c r="U36" s="208"/>
      <c r="V36" s="209"/>
    </row>
    <row r="37" spans="1:22" s="163" customFormat="1" ht="15" customHeight="1" x14ac:dyDescent="0.25">
      <c r="A37" s="101" t="e">
        <f t="shared" ca="1" si="0"/>
        <v>#N/A</v>
      </c>
      <c r="B37" s="101" t="e">
        <f t="shared" ca="1" si="1"/>
        <v>#N/A</v>
      </c>
      <c r="C37" s="102"/>
      <c r="D37" s="76" t="s">
        <v>71</v>
      </c>
      <c r="E37" s="102"/>
      <c r="F37" s="210" t="s">
        <v>25</v>
      </c>
      <c r="G37" s="76"/>
      <c r="H37" s="76"/>
      <c r="I37" s="207">
        <f t="shared" ca="1" si="2"/>
        <v>0</v>
      </c>
      <c r="J37" s="122">
        <f t="shared" ca="1" si="3"/>
        <v>0</v>
      </c>
      <c r="K37" s="208"/>
      <c r="L37" s="209"/>
      <c r="M37" s="208"/>
      <c r="N37" s="209"/>
      <c r="O37" s="208"/>
      <c r="P37" s="209"/>
      <c r="Q37" s="208"/>
      <c r="R37" s="209"/>
      <c r="S37" s="208"/>
      <c r="T37" s="209"/>
      <c r="U37" s="208"/>
      <c r="V37" s="209"/>
    </row>
    <row r="38" spans="1:22" s="163" customFormat="1" ht="15" customHeight="1" x14ac:dyDescent="0.25">
      <c r="A38" s="101" t="e">
        <f t="shared" ca="1" si="0"/>
        <v>#N/A</v>
      </c>
      <c r="B38" s="101" t="e">
        <f t="shared" ca="1" si="1"/>
        <v>#N/A</v>
      </c>
      <c r="C38" s="102"/>
      <c r="D38" s="76" t="s">
        <v>71</v>
      </c>
      <c r="E38" s="102"/>
      <c r="F38" s="210" t="s">
        <v>25</v>
      </c>
      <c r="G38" s="76"/>
      <c r="H38" s="76"/>
      <c r="I38" s="207">
        <f t="shared" ca="1" si="2"/>
        <v>0</v>
      </c>
      <c r="J38" s="122">
        <f t="shared" ca="1" si="3"/>
        <v>0</v>
      </c>
      <c r="K38" s="208"/>
      <c r="L38" s="209"/>
      <c r="M38" s="208"/>
      <c r="N38" s="209"/>
      <c r="O38" s="208"/>
      <c r="P38" s="209"/>
      <c r="Q38" s="208"/>
      <c r="R38" s="209"/>
      <c r="S38" s="208"/>
      <c r="T38" s="209"/>
      <c r="U38" s="208"/>
      <c r="V38" s="209"/>
    </row>
    <row r="39" spans="1:22" s="163" customFormat="1" ht="15" customHeight="1" x14ac:dyDescent="0.25">
      <c r="A39" s="101" t="e">
        <f t="shared" ca="1" si="0"/>
        <v>#N/A</v>
      </c>
      <c r="B39" s="101" t="e">
        <f t="shared" ca="1" si="1"/>
        <v>#N/A</v>
      </c>
      <c r="C39" s="102"/>
      <c r="D39" s="76" t="s">
        <v>71</v>
      </c>
      <c r="E39" s="102"/>
      <c r="F39" s="210" t="s">
        <v>25</v>
      </c>
      <c r="G39" s="76"/>
      <c r="H39" s="76"/>
      <c r="I39" s="207">
        <f t="shared" ca="1" si="2"/>
        <v>0</v>
      </c>
      <c r="J39" s="122">
        <f t="shared" ca="1" si="3"/>
        <v>0</v>
      </c>
      <c r="K39" s="208"/>
      <c r="L39" s="209"/>
      <c r="M39" s="208"/>
      <c r="N39" s="209"/>
      <c r="O39" s="208"/>
      <c r="P39" s="209"/>
      <c r="Q39" s="208"/>
      <c r="R39" s="209"/>
      <c r="S39" s="208"/>
      <c r="T39" s="209"/>
      <c r="U39" s="208"/>
      <c r="V39" s="209"/>
    </row>
    <row r="40" spans="1:22" s="163" customFormat="1" ht="15" customHeight="1" x14ac:dyDescent="0.25">
      <c r="A40" s="101" t="e">
        <f ca="1">IF(B40&gt;0,A39+1,A39)</f>
        <v>#N/A</v>
      </c>
      <c r="B40" s="101" t="e">
        <f t="shared" ca="1" si="1"/>
        <v>#N/A</v>
      </c>
      <c r="C40" s="102"/>
      <c r="D40" s="76" t="s">
        <v>71</v>
      </c>
      <c r="E40" s="102"/>
      <c r="F40" s="210" t="s">
        <v>25</v>
      </c>
      <c r="G40" s="76"/>
      <c r="H40" s="76"/>
      <c r="I40" s="207">
        <f t="shared" ca="1" si="2"/>
        <v>0</v>
      </c>
      <c r="J40" s="122">
        <f t="shared" ca="1" si="3"/>
        <v>0</v>
      </c>
      <c r="K40" s="208"/>
      <c r="L40" s="209"/>
      <c r="M40" s="208"/>
      <c r="N40" s="209"/>
      <c r="O40" s="208"/>
      <c r="P40" s="209"/>
      <c r="Q40" s="208"/>
      <c r="R40" s="209"/>
      <c r="S40" s="208"/>
      <c r="T40" s="209"/>
      <c r="U40" s="208"/>
      <c r="V40" s="209"/>
    </row>
    <row r="41" spans="1:22" s="163" customFormat="1" ht="15" customHeight="1" x14ac:dyDescent="0.25">
      <c r="A41" s="101" t="e">
        <f t="shared" ca="1" si="0"/>
        <v>#N/A</v>
      </c>
      <c r="B41" s="101" t="e">
        <f t="shared" ca="1" si="1"/>
        <v>#N/A</v>
      </c>
      <c r="C41" s="102"/>
      <c r="D41" s="76" t="s">
        <v>71</v>
      </c>
      <c r="E41" s="102"/>
      <c r="F41" s="210" t="s">
        <v>25</v>
      </c>
      <c r="G41" s="76"/>
      <c r="H41" s="76"/>
      <c r="I41" s="207">
        <f t="shared" ca="1" si="2"/>
        <v>0</v>
      </c>
      <c r="J41" s="122">
        <f t="shared" ca="1" si="3"/>
        <v>0</v>
      </c>
      <c r="K41" s="208"/>
      <c r="L41" s="209"/>
      <c r="M41" s="208"/>
      <c r="N41" s="209"/>
      <c r="O41" s="208"/>
      <c r="P41" s="209"/>
      <c r="Q41" s="208"/>
      <c r="R41" s="209"/>
      <c r="S41" s="208"/>
      <c r="T41" s="209"/>
      <c r="U41" s="208"/>
      <c r="V41" s="209"/>
    </row>
    <row r="42" spans="1:22" s="163" customFormat="1" ht="15" customHeight="1" x14ac:dyDescent="0.25">
      <c r="A42" s="101" t="e">
        <f t="shared" ca="1" si="0"/>
        <v>#N/A</v>
      </c>
      <c r="B42" s="101" t="e">
        <f t="shared" ca="1" si="1"/>
        <v>#N/A</v>
      </c>
      <c r="C42" s="102"/>
      <c r="D42" s="76" t="s">
        <v>71</v>
      </c>
      <c r="E42" s="102"/>
      <c r="F42" s="210" t="s">
        <v>25</v>
      </c>
      <c r="G42" s="76"/>
      <c r="H42" s="76"/>
      <c r="I42" s="207">
        <f t="shared" ca="1" si="2"/>
        <v>0</v>
      </c>
      <c r="J42" s="122">
        <f t="shared" ca="1" si="3"/>
        <v>0</v>
      </c>
      <c r="K42" s="208"/>
      <c r="L42" s="209"/>
      <c r="M42" s="208"/>
      <c r="N42" s="209"/>
      <c r="O42" s="208"/>
      <c r="P42" s="209"/>
      <c r="Q42" s="208"/>
      <c r="R42" s="209"/>
      <c r="S42" s="208"/>
      <c r="T42" s="209"/>
      <c r="U42" s="208"/>
      <c r="V42" s="209"/>
    </row>
    <row r="43" spans="1:22" s="163" customFormat="1" ht="15" customHeight="1" x14ac:dyDescent="0.25">
      <c r="A43" s="101" t="e">
        <f t="shared" ca="1" si="0"/>
        <v>#N/A</v>
      </c>
      <c r="B43" s="101" t="e">
        <f t="shared" ca="1" si="1"/>
        <v>#N/A</v>
      </c>
      <c r="C43" s="102"/>
      <c r="D43" s="76" t="s">
        <v>71</v>
      </c>
      <c r="E43" s="102"/>
      <c r="F43" s="210" t="s">
        <v>25</v>
      </c>
      <c r="G43" s="76"/>
      <c r="H43" s="76"/>
      <c r="I43" s="207">
        <f t="shared" ca="1" si="2"/>
        <v>0</v>
      </c>
      <c r="J43" s="122">
        <f t="shared" ca="1" si="3"/>
        <v>0</v>
      </c>
      <c r="K43" s="208"/>
      <c r="L43" s="209"/>
      <c r="M43" s="208"/>
      <c r="N43" s="209"/>
      <c r="O43" s="208"/>
      <c r="P43" s="209"/>
      <c r="Q43" s="208"/>
      <c r="R43" s="209"/>
      <c r="S43" s="208"/>
      <c r="T43" s="209"/>
      <c r="U43" s="208"/>
      <c r="V43" s="209"/>
    </row>
    <row r="44" spans="1:22" s="163" customFormat="1" ht="15" customHeight="1" x14ac:dyDescent="0.25">
      <c r="A44" s="101" t="e">
        <f t="shared" ca="1" si="0"/>
        <v>#N/A</v>
      </c>
      <c r="B44" s="101" t="e">
        <f t="shared" ca="1" si="1"/>
        <v>#N/A</v>
      </c>
      <c r="C44" s="102"/>
      <c r="D44" s="76" t="s">
        <v>71</v>
      </c>
      <c r="E44" s="102"/>
      <c r="F44" s="210" t="s">
        <v>25</v>
      </c>
      <c r="G44" s="76"/>
      <c r="H44" s="76"/>
      <c r="I44" s="207">
        <f t="shared" ca="1" si="2"/>
        <v>0</v>
      </c>
      <c r="J44" s="122">
        <f t="shared" ca="1" si="3"/>
        <v>0</v>
      </c>
      <c r="K44" s="208"/>
      <c r="L44" s="209"/>
      <c r="M44" s="208"/>
      <c r="N44" s="209"/>
      <c r="O44" s="208"/>
      <c r="P44" s="209"/>
      <c r="Q44" s="208"/>
      <c r="R44" s="209"/>
      <c r="S44" s="208"/>
      <c r="T44" s="209"/>
      <c r="U44" s="208"/>
      <c r="V44" s="209"/>
    </row>
    <row r="45" spans="1:22" s="163" customFormat="1" ht="15" customHeight="1" x14ac:dyDescent="0.25">
      <c r="A45" s="101" t="e">
        <f t="shared" ca="1" si="0"/>
        <v>#N/A</v>
      </c>
      <c r="B45" s="101" t="e">
        <f t="shared" ca="1" si="1"/>
        <v>#N/A</v>
      </c>
      <c r="C45" s="102"/>
      <c r="D45" s="76" t="s">
        <v>71</v>
      </c>
      <c r="E45" s="102"/>
      <c r="F45" s="210" t="s">
        <v>25</v>
      </c>
      <c r="G45" s="76"/>
      <c r="H45" s="76"/>
      <c r="I45" s="207">
        <f t="shared" ca="1" si="2"/>
        <v>0</v>
      </c>
      <c r="J45" s="122">
        <f t="shared" ca="1" si="3"/>
        <v>0</v>
      </c>
      <c r="K45" s="208"/>
      <c r="L45" s="209"/>
      <c r="M45" s="208"/>
      <c r="N45" s="209"/>
      <c r="O45" s="208"/>
      <c r="P45" s="209"/>
      <c r="Q45" s="208"/>
      <c r="R45" s="209"/>
      <c r="S45" s="208"/>
      <c r="T45" s="209"/>
      <c r="U45" s="208"/>
      <c r="V45" s="209"/>
    </row>
    <row r="46" spans="1:22" s="163" customFormat="1" ht="15" customHeight="1" x14ac:dyDescent="0.25">
      <c r="A46" s="101" t="e">
        <f t="shared" ca="1" si="0"/>
        <v>#N/A</v>
      </c>
      <c r="B46" s="101" t="e">
        <f t="shared" ca="1" si="1"/>
        <v>#N/A</v>
      </c>
      <c r="C46" s="102"/>
      <c r="D46" s="76" t="s">
        <v>71</v>
      </c>
      <c r="E46" s="102"/>
      <c r="F46" s="210" t="s">
        <v>25</v>
      </c>
      <c r="G46" s="76"/>
      <c r="H46" s="76"/>
      <c r="I46" s="207">
        <f t="shared" ca="1" si="2"/>
        <v>0</v>
      </c>
      <c r="J46" s="122">
        <f t="shared" ca="1" si="3"/>
        <v>0</v>
      </c>
      <c r="K46" s="208"/>
      <c r="L46" s="209"/>
      <c r="M46" s="208"/>
      <c r="N46" s="209"/>
      <c r="O46" s="208"/>
      <c r="P46" s="209"/>
      <c r="Q46" s="208"/>
      <c r="R46" s="209"/>
      <c r="S46" s="208"/>
      <c r="T46" s="209"/>
      <c r="U46" s="208"/>
      <c r="V46" s="209"/>
    </row>
    <row r="47" spans="1:22" s="163" customFormat="1" ht="15" customHeight="1" x14ac:dyDescent="0.25">
      <c r="A47" s="101" t="e">
        <f t="shared" ca="1" si="0"/>
        <v>#N/A</v>
      </c>
      <c r="B47" s="101" t="e">
        <f t="shared" ca="1" si="1"/>
        <v>#N/A</v>
      </c>
      <c r="C47" s="102"/>
      <c r="D47" s="76" t="s">
        <v>71</v>
      </c>
      <c r="E47" s="102"/>
      <c r="F47" s="210" t="s">
        <v>25</v>
      </c>
      <c r="G47" s="76"/>
      <c r="H47" s="76"/>
      <c r="I47" s="207">
        <f t="shared" ca="1" si="2"/>
        <v>0</v>
      </c>
      <c r="J47" s="122">
        <f t="shared" ca="1" si="3"/>
        <v>0</v>
      </c>
      <c r="K47" s="208"/>
      <c r="L47" s="209"/>
      <c r="M47" s="208"/>
      <c r="N47" s="209"/>
      <c r="O47" s="208"/>
      <c r="P47" s="209"/>
      <c r="Q47" s="208"/>
      <c r="R47" s="209"/>
      <c r="S47" s="208"/>
      <c r="T47" s="209"/>
      <c r="U47" s="208"/>
      <c r="V47" s="209"/>
    </row>
    <row r="48" spans="1:22" s="163" customFormat="1" ht="15" customHeight="1" x14ac:dyDescent="0.25">
      <c r="A48" s="101" t="e">
        <f t="shared" ca="1" si="0"/>
        <v>#N/A</v>
      </c>
      <c r="B48" s="101" t="e">
        <f t="shared" ca="1" si="1"/>
        <v>#N/A</v>
      </c>
      <c r="C48" s="102"/>
      <c r="D48" s="76" t="s">
        <v>71</v>
      </c>
      <c r="E48" s="102"/>
      <c r="F48" s="210" t="s">
        <v>25</v>
      </c>
      <c r="G48" s="76"/>
      <c r="H48" s="76"/>
      <c r="I48" s="207">
        <f t="shared" ca="1" si="2"/>
        <v>0</v>
      </c>
      <c r="J48" s="122">
        <f t="shared" ca="1" si="3"/>
        <v>0</v>
      </c>
      <c r="K48" s="208"/>
      <c r="L48" s="209"/>
      <c r="M48" s="208"/>
      <c r="N48" s="209"/>
      <c r="O48" s="208"/>
      <c r="P48" s="209"/>
      <c r="Q48" s="208"/>
      <c r="R48" s="209"/>
      <c r="S48" s="208"/>
      <c r="T48" s="209"/>
      <c r="U48" s="208"/>
      <c r="V48" s="209"/>
    </row>
    <row r="49" spans="1:22" s="163" customFormat="1" ht="15" customHeight="1" x14ac:dyDescent="0.25">
      <c r="A49" s="101" t="e">
        <f t="shared" ca="1" si="0"/>
        <v>#N/A</v>
      </c>
      <c r="B49" s="101" t="e">
        <f t="shared" ca="1" si="1"/>
        <v>#N/A</v>
      </c>
      <c r="C49" s="102"/>
      <c r="D49" s="76" t="s">
        <v>71</v>
      </c>
      <c r="E49" s="102"/>
      <c r="F49" s="210" t="s">
        <v>25</v>
      </c>
      <c r="G49" s="76"/>
      <c r="H49" s="76"/>
      <c r="I49" s="207">
        <f t="shared" ca="1" si="2"/>
        <v>0</v>
      </c>
      <c r="J49" s="122">
        <f t="shared" ca="1" si="3"/>
        <v>0</v>
      </c>
      <c r="K49" s="208"/>
      <c r="L49" s="209"/>
      <c r="M49" s="208"/>
      <c r="N49" s="209"/>
      <c r="O49" s="208"/>
      <c r="P49" s="209"/>
      <c r="Q49" s="208"/>
      <c r="R49" s="209"/>
      <c r="S49" s="208"/>
      <c r="T49" s="209"/>
      <c r="U49" s="208"/>
      <c r="V49" s="209"/>
    </row>
    <row r="50" spans="1:22" s="163" customFormat="1" ht="15" customHeight="1" x14ac:dyDescent="0.25">
      <c r="A50" s="101" t="e">
        <f t="shared" ca="1" si="0"/>
        <v>#N/A</v>
      </c>
      <c r="B50" s="101" t="e">
        <f t="shared" ca="1" si="1"/>
        <v>#N/A</v>
      </c>
      <c r="C50" s="102"/>
      <c r="D50" s="76" t="s">
        <v>71</v>
      </c>
      <c r="E50" s="102"/>
      <c r="F50" s="210" t="s">
        <v>25</v>
      </c>
      <c r="G50" s="76"/>
      <c r="H50" s="76"/>
      <c r="I50" s="207">
        <f t="shared" ca="1" si="2"/>
        <v>0</v>
      </c>
      <c r="J50" s="122">
        <f t="shared" ca="1" si="3"/>
        <v>0</v>
      </c>
      <c r="K50" s="208"/>
      <c r="L50" s="209"/>
      <c r="M50" s="208"/>
      <c r="N50" s="209"/>
      <c r="O50" s="208"/>
      <c r="P50" s="209"/>
      <c r="Q50" s="208"/>
      <c r="R50" s="209"/>
      <c r="S50" s="208"/>
      <c r="T50" s="209"/>
      <c r="U50" s="208"/>
      <c r="V50" s="209"/>
    </row>
    <row r="51" spans="1:22" s="163" customFormat="1" ht="15" customHeight="1" x14ac:dyDescent="0.25">
      <c r="A51" s="101" t="e">
        <f t="shared" ca="1" si="0"/>
        <v>#N/A</v>
      </c>
      <c r="B51" s="101" t="e">
        <f t="shared" ca="1" si="1"/>
        <v>#N/A</v>
      </c>
      <c r="C51" s="102"/>
      <c r="D51" s="76" t="s">
        <v>71</v>
      </c>
      <c r="E51" s="102"/>
      <c r="F51" s="210" t="s">
        <v>25</v>
      </c>
      <c r="G51" s="76"/>
      <c r="H51" s="76"/>
      <c r="I51" s="207">
        <f t="shared" ca="1" si="2"/>
        <v>0</v>
      </c>
      <c r="J51" s="122">
        <f t="shared" ca="1" si="3"/>
        <v>0</v>
      </c>
      <c r="K51" s="208"/>
      <c r="L51" s="209"/>
      <c r="M51" s="208"/>
      <c r="N51" s="209"/>
      <c r="O51" s="208"/>
      <c r="P51" s="209"/>
      <c r="Q51" s="208"/>
      <c r="R51" s="209"/>
      <c r="S51" s="208"/>
      <c r="T51" s="209"/>
      <c r="U51" s="208"/>
      <c r="V51" s="209"/>
    </row>
    <row r="52" spans="1:22" s="163" customFormat="1" ht="15" customHeight="1" x14ac:dyDescent="0.25">
      <c r="A52" s="101" t="e">
        <f ca="1">IF(B52&gt;0,A51+1,A51)</f>
        <v>#N/A</v>
      </c>
      <c r="B52" s="101">
        <v>20</v>
      </c>
      <c r="C52" s="102"/>
      <c r="D52" s="210"/>
      <c r="E52" s="210"/>
      <c r="F52" s="210"/>
      <c r="G52" s="210"/>
      <c r="H52" s="210"/>
      <c r="I52" s="207"/>
      <c r="J52" s="122"/>
      <c r="K52" s="208"/>
      <c r="L52" s="209"/>
      <c r="M52" s="208"/>
      <c r="N52" s="209"/>
      <c r="O52" s="208"/>
      <c r="P52" s="209"/>
      <c r="Q52" s="208"/>
      <c r="R52" s="209"/>
      <c r="S52" s="208"/>
      <c r="T52" s="209"/>
      <c r="U52" s="208"/>
      <c r="V52" s="209"/>
    </row>
    <row r="53" spans="1:22" s="163" customFormat="1" ht="15" customHeight="1" x14ac:dyDescent="0.25">
      <c r="A53" s="101" t="e">
        <f t="shared" ca="1" si="0"/>
        <v>#N/A</v>
      </c>
      <c r="B53" s="101">
        <f>ROW()+100</f>
        <v>153</v>
      </c>
      <c r="C53" s="212"/>
      <c r="D53" s="215" t="s">
        <v>210</v>
      </c>
      <c r="E53" s="212"/>
      <c r="F53" s="213"/>
      <c r="G53" s="213"/>
      <c r="H53" s="213"/>
      <c r="I53" s="216">
        <f t="shared" ref="I53:V53" ca="1" si="4">SUM(I32:I51)</f>
        <v>0</v>
      </c>
      <c r="J53" s="217">
        <f t="shared" ca="1" si="4"/>
        <v>0</v>
      </c>
      <c r="K53" s="219">
        <f t="shared" si="4"/>
        <v>0</v>
      </c>
      <c r="L53" s="220">
        <f t="shared" si="4"/>
        <v>0</v>
      </c>
      <c r="M53" s="219">
        <f t="shared" si="4"/>
        <v>0</v>
      </c>
      <c r="N53" s="220">
        <f t="shared" si="4"/>
        <v>0</v>
      </c>
      <c r="O53" s="219">
        <f t="shared" si="4"/>
        <v>0</v>
      </c>
      <c r="P53" s="220">
        <f t="shared" si="4"/>
        <v>0</v>
      </c>
      <c r="Q53" s="219">
        <f t="shared" si="4"/>
        <v>0</v>
      </c>
      <c r="R53" s="220">
        <f t="shared" si="4"/>
        <v>0</v>
      </c>
      <c r="S53" s="219">
        <f t="shared" si="4"/>
        <v>0</v>
      </c>
      <c r="T53" s="220">
        <f t="shared" si="4"/>
        <v>0</v>
      </c>
      <c r="U53" s="219">
        <f t="shared" si="4"/>
        <v>0</v>
      </c>
      <c r="V53" s="220">
        <f t="shared" si="4"/>
        <v>0</v>
      </c>
    </row>
    <row r="54" spans="1:22" s="163" customFormat="1" ht="15" customHeight="1" x14ac:dyDescent="0.25">
      <c r="A54" s="101" t="e">
        <f t="shared" ca="1" si="0"/>
        <v>#N/A</v>
      </c>
      <c r="B54" s="101">
        <v>20</v>
      </c>
      <c r="C54" s="102"/>
      <c r="D54" s="96"/>
      <c r="E54" s="136"/>
      <c r="F54" s="96"/>
      <c r="G54" s="96"/>
      <c r="H54" s="96"/>
      <c r="I54" s="121">
        <f ca="1">SUMIFS(54:54,$23:$23,TRUE,$30:$30,"FTE")</f>
        <v>0</v>
      </c>
      <c r="J54" s="122">
        <f ca="1">SUMIFS(54:54,$23:$23,TRUE,$30:$30,"Costs")</f>
        <v>0</v>
      </c>
      <c r="K54" s="82"/>
      <c r="L54" s="72"/>
      <c r="M54" s="82"/>
      <c r="N54" s="72"/>
      <c r="O54" s="82"/>
      <c r="P54" s="72"/>
      <c r="Q54" s="82"/>
      <c r="R54" s="72"/>
      <c r="S54" s="82"/>
      <c r="T54" s="72"/>
      <c r="U54" s="82"/>
      <c r="V54" s="72"/>
    </row>
    <row r="55" spans="1:22" s="38" customFormat="1" ht="15" customHeight="1" x14ac:dyDescent="0.25">
      <c r="A55" s="101" t="e">
        <f t="shared" ca="1" si="0"/>
        <v>#N/A</v>
      </c>
      <c r="B55" s="101">
        <v>33</v>
      </c>
      <c r="C55" s="124"/>
      <c r="D55" s="26" t="s">
        <v>65</v>
      </c>
      <c r="E55" s="142"/>
      <c r="F55" s="26"/>
      <c r="G55" s="26"/>
      <c r="H55" s="26"/>
      <c r="I55" s="313" t="s">
        <v>31</v>
      </c>
      <c r="J55" s="314"/>
      <c r="K55" s="311" t="s">
        <v>29</v>
      </c>
      <c r="L55" s="312"/>
      <c r="M55" s="311" t="s">
        <v>29</v>
      </c>
      <c r="N55" s="312"/>
      <c r="O55" s="311" t="s">
        <v>29</v>
      </c>
      <c r="P55" s="312"/>
      <c r="Q55" s="311" t="s">
        <v>29</v>
      </c>
      <c r="R55" s="312"/>
      <c r="S55" s="311" t="s">
        <v>29</v>
      </c>
      <c r="T55" s="312"/>
      <c r="U55" s="311" t="s">
        <v>29</v>
      </c>
      <c r="V55" s="312"/>
    </row>
    <row r="56" spans="1:22" s="38" customFormat="1" ht="15" customHeight="1" x14ac:dyDescent="0.25">
      <c r="A56" s="101" t="e">
        <f t="shared" ca="1" si="0"/>
        <v>#N/A</v>
      </c>
      <c r="B56" s="101"/>
      <c r="C56" s="146"/>
      <c r="D56" s="147" t="s">
        <v>121</v>
      </c>
      <c r="E56" s="147"/>
      <c r="F56" s="74"/>
      <c r="G56" s="74"/>
      <c r="H56" s="74"/>
      <c r="I56" s="39"/>
      <c r="J56" s="134"/>
      <c r="K56" s="149" t="s">
        <v>91</v>
      </c>
      <c r="L56" s="134"/>
      <c r="M56" s="152"/>
      <c r="N56" s="134"/>
      <c r="O56" s="152"/>
      <c r="P56" s="134"/>
      <c r="Q56" s="152"/>
      <c r="R56" s="134"/>
      <c r="S56" s="152"/>
      <c r="T56" s="134"/>
      <c r="U56" s="152"/>
      <c r="V56" s="134"/>
    </row>
    <row r="57" spans="1:22" s="38" customFormat="1" ht="15" customHeight="1" x14ac:dyDescent="0.25">
      <c r="A57" s="101" t="e">
        <f t="shared" ca="1" si="0"/>
        <v>#N/A</v>
      </c>
      <c r="B57" s="101" t="e">
        <f t="shared" ref="B57:B76" ca="1" si="5">IF(D57&lt;&gt;INDEX(INDIRECT($I$14),1),ROW()+200,0)</f>
        <v>#N/A</v>
      </c>
      <c r="C57" s="96"/>
      <c r="D57" s="76" t="s">
        <v>26</v>
      </c>
      <c r="E57" s="76"/>
      <c r="F57" s="210" t="s">
        <v>246</v>
      </c>
      <c r="G57" s="76"/>
      <c r="H57" s="96"/>
      <c r="I57" s="302">
        <f t="shared" ref="I57:I77" ca="1" si="6">SUMIFS(57:57,$23:$23,TRUE,$55:$55,"Costs")</f>
        <v>0</v>
      </c>
      <c r="J57" s="303"/>
      <c r="K57" s="306"/>
      <c r="L57" s="307"/>
      <c r="M57" s="306"/>
      <c r="N57" s="307"/>
      <c r="O57" s="306"/>
      <c r="P57" s="307"/>
      <c r="Q57" s="306"/>
      <c r="R57" s="307"/>
      <c r="S57" s="306"/>
      <c r="T57" s="307"/>
      <c r="U57" s="306"/>
      <c r="V57" s="307"/>
    </row>
    <row r="58" spans="1:22" s="38" customFormat="1" ht="15" customHeight="1" x14ac:dyDescent="0.25">
      <c r="A58" s="101" t="e">
        <f t="shared" ca="1" si="0"/>
        <v>#N/A</v>
      </c>
      <c r="B58" s="101" t="e">
        <f t="shared" ca="1" si="5"/>
        <v>#N/A</v>
      </c>
      <c r="C58" s="96"/>
      <c r="D58" s="76" t="s">
        <v>26</v>
      </c>
      <c r="E58" s="76"/>
      <c r="F58" s="210" t="s">
        <v>246</v>
      </c>
      <c r="G58" s="76"/>
      <c r="H58" s="96"/>
      <c r="I58" s="302">
        <f t="shared" ca="1" si="6"/>
        <v>0</v>
      </c>
      <c r="J58" s="303"/>
      <c r="K58" s="306"/>
      <c r="L58" s="307"/>
      <c r="M58" s="306"/>
      <c r="N58" s="307"/>
      <c r="O58" s="306"/>
      <c r="P58" s="307"/>
      <c r="Q58" s="306"/>
      <c r="R58" s="307"/>
      <c r="S58" s="306"/>
      <c r="T58" s="307"/>
      <c r="U58" s="306"/>
      <c r="V58" s="307"/>
    </row>
    <row r="59" spans="1:22" s="38" customFormat="1" ht="15" customHeight="1" x14ac:dyDescent="0.25">
      <c r="A59" s="101" t="e">
        <f t="shared" ca="1" si="0"/>
        <v>#N/A</v>
      </c>
      <c r="B59" s="101" t="e">
        <f t="shared" ca="1" si="5"/>
        <v>#N/A</v>
      </c>
      <c r="C59" s="96"/>
      <c r="D59" s="76" t="s">
        <v>26</v>
      </c>
      <c r="E59" s="76"/>
      <c r="F59" s="210" t="s">
        <v>246</v>
      </c>
      <c r="G59" s="76"/>
      <c r="H59" s="96"/>
      <c r="I59" s="302">
        <f t="shared" ca="1" si="6"/>
        <v>0</v>
      </c>
      <c r="J59" s="303"/>
      <c r="K59" s="306"/>
      <c r="L59" s="307"/>
      <c r="M59" s="306"/>
      <c r="N59" s="307"/>
      <c r="O59" s="306"/>
      <c r="P59" s="307"/>
      <c r="Q59" s="306"/>
      <c r="R59" s="307"/>
      <c r="S59" s="306"/>
      <c r="T59" s="307"/>
      <c r="U59" s="306"/>
      <c r="V59" s="307"/>
    </row>
    <row r="60" spans="1:22" s="38" customFormat="1" ht="15" customHeight="1" x14ac:dyDescent="0.25">
      <c r="A60" s="101" t="e">
        <f t="shared" ca="1" si="0"/>
        <v>#N/A</v>
      </c>
      <c r="B60" s="101" t="e">
        <f t="shared" ca="1" si="5"/>
        <v>#N/A</v>
      </c>
      <c r="C60" s="96"/>
      <c r="D60" s="76" t="s">
        <v>26</v>
      </c>
      <c r="E60" s="76"/>
      <c r="F60" s="210" t="s">
        <v>246</v>
      </c>
      <c r="G60" s="76"/>
      <c r="H60" s="96"/>
      <c r="I60" s="302">
        <f t="shared" ca="1" si="6"/>
        <v>0</v>
      </c>
      <c r="J60" s="303"/>
      <c r="K60" s="306"/>
      <c r="L60" s="307"/>
      <c r="M60" s="306"/>
      <c r="N60" s="307"/>
      <c r="O60" s="306"/>
      <c r="P60" s="307"/>
      <c r="Q60" s="306"/>
      <c r="R60" s="307"/>
      <c r="S60" s="306"/>
      <c r="T60" s="307"/>
      <c r="U60" s="306"/>
      <c r="V60" s="307"/>
    </row>
    <row r="61" spans="1:22" s="38" customFormat="1" ht="15" customHeight="1" x14ac:dyDescent="0.25">
      <c r="A61" s="101" t="e">
        <f t="shared" ca="1" si="0"/>
        <v>#N/A</v>
      </c>
      <c r="B61" s="101" t="e">
        <f t="shared" ca="1" si="5"/>
        <v>#N/A</v>
      </c>
      <c r="C61" s="96"/>
      <c r="D61" s="76" t="s">
        <v>26</v>
      </c>
      <c r="E61" s="76"/>
      <c r="F61" s="210" t="s">
        <v>246</v>
      </c>
      <c r="G61" s="76"/>
      <c r="H61" s="96"/>
      <c r="I61" s="302">
        <f t="shared" ca="1" si="6"/>
        <v>0</v>
      </c>
      <c r="J61" s="303"/>
      <c r="K61" s="306"/>
      <c r="L61" s="307"/>
      <c r="M61" s="306"/>
      <c r="N61" s="307"/>
      <c r="O61" s="306"/>
      <c r="P61" s="307"/>
      <c r="Q61" s="306"/>
      <c r="R61" s="307"/>
      <c r="S61" s="306"/>
      <c r="T61" s="307"/>
      <c r="U61" s="306"/>
      <c r="V61" s="307"/>
    </row>
    <row r="62" spans="1:22" s="38" customFormat="1" ht="15" customHeight="1" x14ac:dyDescent="0.25">
      <c r="A62" s="101" t="e">
        <f t="shared" ca="1" si="0"/>
        <v>#N/A</v>
      </c>
      <c r="B62" s="101" t="e">
        <f t="shared" ca="1" si="5"/>
        <v>#N/A</v>
      </c>
      <c r="C62" s="96"/>
      <c r="D62" s="76" t="s">
        <v>26</v>
      </c>
      <c r="E62" s="76"/>
      <c r="F62" s="210" t="s">
        <v>246</v>
      </c>
      <c r="G62" s="76"/>
      <c r="H62" s="96"/>
      <c r="I62" s="302">
        <f t="shared" ca="1" si="6"/>
        <v>0</v>
      </c>
      <c r="J62" s="303"/>
      <c r="K62" s="306"/>
      <c r="L62" s="307"/>
      <c r="M62" s="306"/>
      <c r="N62" s="307"/>
      <c r="O62" s="306"/>
      <c r="P62" s="307"/>
      <c r="Q62" s="306"/>
      <c r="R62" s="307"/>
      <c r="S62" s="306"/>
      <c r="T62" s="307"/>
      <c r="U62" s="306"/>
      <c r="V62" s="307"/>
    </row>
    <row r="63" spans="1:22" s="38" customFormat="1" ht="15" customHeight="1" x14ac:dyDescent="0.25">
      <c r="A63" s="101" t="e">
        <f t="shared" ca="1" si="0"/>
        <v>#N/A</v>
      </c>
      <c r="B63" s="101" t="e">
        <f t="shared" ca="1" si="5"/>
        <v>#N/A</v>
      </c>
      <c r="C63" s="96"/>
      <c r="D63" s="76" t="s">
        <v>26</v>
      </c>
      <c r="E63" s="76"/>
      <c r="F63" s="210" t="s">
        <v>246</v>
      </c>
      <c r="G63" s="76"/>
      <c r="H63" s="96"/>
      <c r="I63" s="302">
        <f t="shared" ca="1" si="6"/>
        <v>0</v>
      </c>
      <c r="J63" s="303"/>
      <c r="K63" s="306"/>
      <c r="L63" s="307"/>
      <c r="M63" s="306"/>
      <c r="N63" s="307"/>
      <c r="O63" s="306"/>
      <c r="P63" s="307"/>
      <c r="Q63" s="306"/>
      <c r="R63" s="307"/>
      <c r="S63" s="306"/>
      <c r="T63" s="307"/>
      <c r="U63" s="306"/>
      <c r="V63" s="307"/>
    </row>
    <row r="64" spans="1:22" s="38" customFormat="1" ht="15" customHeight="1" x14ac:dyDescent="0.25">
      <c r="A64" s="101" t="e">
        <f t="shared" ca="1" si="0"/>
        <v>#N/A</v>
      </c>
      <c r="B64" s="101" t="e">
        <f t="shared" ca="1" si="5"/>
        <v>#N/A</v>
      </c>
      <c r="C64" s="96"/>
      <c r="D64" s="76" t="s">
        <v>26</v>
      </c>
      <c r="E64" s="76"/>
      <c r="F64" s="210" t="s">
        <v>246</v>
      </c>
      <c r="G64" s="76"/>
      <c r="H64" s="96"/>
      <c r="I64" s="302">
        <f t="shared" ca="1" si="6"/>
        <v>0</v>
      </c>
      <c r="J64" s="303"/>
      <c r="K64" s="306"/>
      <c r="L64" s="307"/>
      <c r="M64" s="306"/>
      <c r="N64" s="307"/>
      <c r="O64" s="306"/>
      <c r="P64" s="307"/>
      <c r="Q64" s="306"/>
      <c r="R64" s="307"/>
      <c r="S64" s="306"/>
      <c r="T64" s="307"/>
      <c r="U64" s="306"/>
      <c r="V64" s="307"/>
    </row>
    <row r="65" spans="1:22" s="38" customFormat="1" ht="15" customHeight="1" x14ac:dyDescent="0.25">
      <c r="A65" s="101" t="e">
        <f t="shared" ca="1" si="0"/>
        <v>#N/A</v>
      </c>
      <c r="B65" s="101" t="e">
        <f t="shared" ca="1" si="5"/>
        <v>#N/A</v>
      </c>
      <c r="C65" s="96"/>
      <c r="D65" s="76" t="s">
        <v>26</v>
      </c>
      <c r="E65" s="76"/>
      <c r="F65" s="210" t="s">
        <v>246</v>
      </c>
      <c r="G65" s="76"/>
      <c r="H65" s="96"/>
      <c r="I65" s="302">
        <f t="shared" ca="1" si="6"/>
        <v>0</v>
      </c>
      <c r="J65" s="303"/>
      <c r="K65" s="306"/>
      <c r="L65" s="307"/>
      <c r="M65" s="306"/>
      <c r="N65" s="307"/>
      <c r="O65" s="306"/>
      <c r="P65" s="307"/>
      <c r="Q65" s="306"/>
      <c r="R65" s="307"/>
      <c r="S65" s="306"/>
      <c r="T65" s="307"/>
      <c r="U65" s="306"/>
      <c r="V65" s="307"/>
    </row>
    <row r="66" spans="1:22" s="38" customFormat="1" ht="15" customHeight="1" x14ac:dyDescent="0.25">
      <c r="A66" s="101" t="e">
        <f t="shared" ca="1" si="0"/>
        <v>#N/A</v>
      </c>
      <c r="B66" s="101" t="e">
        <f t="shared" ca="1" si="5"/>
        <v>#N/A</v>
      </c>
      <c r="C66" s="96"/>
      <c r="D66" s="76" t="s">
        <v>26</v>
      </c>
      <c r="E66" s="76"/>
      <c r="F66" s="210" t="s">
        <v>246</v>
      </c>
      <c r="G66" s="76"/>
      <c r="H66" s="96"/>
      <c r="I66" s="302">
        <f t="shared" ca="1" si="6"/>
        <v>0</v>
      </c>
      <c r="J66" s="303"/>
      <c r="K66" s="306"/>
      <c r="L66" s="307"/>
      <c r="M66" s="306"/>
      <c r="N66" s="307"/>
      <c r="O66" s="306"/>
      <c r="P66" s="307"/>
      <c r="Q66" s="306"/>
      <c r="R66" s="307"/>
      <c r="S66" s="306"/>
      <c r="T66" s="307"/>
      <c r="U66" s="306"/>
      <c r="V66" s="307"/>
    </row>
    <row r="67" spans="1:22" s="38" customFormat="1" ht="15" customHeight="1" x14ac:dyDescent="0.25">
      <c r="A67" s="101" t="e">
        <f t="shared" ca="1" si="0"/>
        <v>#N/A</v>
      </c>
      <c r="B67" s="101" t="e">
        <f t="shared" ca="1" si="5"/>
        <v>#N/A</v>
      </c>
      <c r="C67" s="96"/>
      <c r="D67" s="76" t="s">
        <v>26</v>
      </c>
      <c r="E67" s="76"/>
      <c r="F67" s="210" t="s">
        <v>246</v>
      </c>
      <c r="G67" s="76"/>
      <c r="H67" s="96"/>
      <c r="I67" s="302">
        <f t="shared" ca="1" si="6"/>
        <v>0</v>
      </c>
      <c r="J67" s="303"/>
      <c r="K67" s="306"/>
      <c r="L67" s="307"/>
      <c r="M67" s="306"/>
      <c r="N67" s="307"/>
      <c r="O67" s="306"/>
      <c r="P67" s="307"/>
      <c r="Q67" s="306"/>
      <c r="R67" s="307"/>
      <c r="S67" s="306"/>
      <c r="T67" s="307"/>
      <c r="U67" s="306"/>
      <c r="V67" s="307"/>
    </row>
    <row r="68" spans="1:22" s="38" customFormat="1" ht="15" customHeight="1" x14ac:dyDescent="0.25">
      <c r="A68" s="101" t="e">
        <f t="shared" ca="1" si="0"/>
        <v>#N/A</v>
      </c>
      <c r="B68" s="101" t="e">
        <f t="shared" ca="1" si="5"/>
        <v>#N/A</v>
      </c>
      <c r="C68" s="96"/>
      <c r="D68" s="76" t="s">
        <v>26</v>
      </c>
      <c r="E68" s="76"/>
      <c r="F68" s="210" t="s">
        <v>246</v>
      </c>
      <c r="G68" s="76"/>
      <c r="H68" s="96"/>
      <c r="I68" s="302">
        <f t="shared" ca="1" si="6"/>
        <v>0</v>
      </c>
      <c r="J68" s="303"/>
      <c r="K68" s="306"/>
      <c r="L68" s="307"/>
      <c r="M68" s="306"/>
      <c r="N68" s="307"/>
      <c r="O68" s="306"/>
      <c r="P68" s="307"/>
      <c r="Q68" s="306"/>
      <c r="R68" s="307"/>
      <c r="S68" s="306"/>
      <c r="T68" s="307"/>
      <c r="U68" s="306"/>
      <c r="V68" s="307"/>
    </row>
    <row r="69" spans="1:22" s="38" customFormat="1" ht="15" customHeight="1" x14ac:dyDescent="0.25">
      <c r="A69" s="101" t="e">
        <f t="shared" ca="1" si="0"/>
        <v>#N/A</v>
      </c>
      <c r="B69" s="101" t="e">
        <f t="shared" ca="1" si="5"/>
        <v>#N/A</v>
      </c>
      <c r="C69" s="96"/>
      <c r="D69" s="76" t="s">
        <v>26</v>
      </c>
      <c r="E69" s="76"/>
      <c r="F69" s="210" t="s">
        <v>246</v>
      </c>
      <c r="G69" s="76"/>
      <c r="H69" s="96"/>
      <c r="I69" s="302">
        <f t="shared" ca="1" si="6"/>
        <v>0</v>
      </c>
      <c r="J69" s="303"/>
      <c r="K69" s="306"/>
      <c r="L69" s="307"/>
      <c r="M69" s="306"/>
      <c r="N69" s="307"/>
      <c r="O69" s="306"/>
      <c r="P69" s="307"/>
      <c r="Q69" s="306"/>
      <c r="R69" s="307"/>
      <c r="S69" s="306"/>
      <c r="T69" s="307"/>
      <c r="U69" s="306"/>
      <c r="V69" s="307"/>
    </row>
    <row r="70" spans="1:22" s="38" customFormat="1" ht="15" customHeight="1" x14ac:dyDescent="0.25">
      <c r="A70" s="101" t="e">
        <f t="shared" ca="1" si="0"/>
        <v>#N/A</v>
      </c>
      <c r="B70" s="101" t="e">
        <f t="shared" ca="1" si="5"/>
        <v>#N/A</v>
      </c>
      <c r="C70" s="96"/>
      <c r="D70" s="76" t="s">
        <v>26</v>
      </c>
      <c r="E70" s="76"/>
      <c r="F70" s="210" t="s">
        <v>246</v>
      </c>
      <c r="G70" s="76"/>
      <c r="H70" s="96"/>
      <c r="I70" s="302">
        <f t="shared" ca="1" si="6"/>
        <v>0</v>
      </c>
      <c r="J70" s="303"/>
      <c r="K70" s="306"/>
      <c r="L70" s="307"/>
      <c r="M70" s="306"/>
      <c r="N70" s="307"/>
      <c r="O70" s="306"/>
      <c r="P70" s="307"/>
      <c r="Q70" s="306"/>
      <c r="R70" s="307"/>
      <c r="S70" s="306"/>
      <c r="T70" s="307"/>
      <c r="U70" s="306"/>
      <c r="V70" s="307"/>
    </row>
    <row r="71" spans="1:22" s="38" customFormat="1" ht="15" customHeight="1" x14ac:dyDescent="0.25">
      <c r="A71" s="101" t="e">
        <f t="shared" ca="1" si="0"/>
        <v>#N/A</v>
      </c>
      <c r="B71" s="101" t="e">
        <f t="shared" ca="1" si="5"/>
        <v>#N/A</v>
      </c>
      <c r="C71" s="96"/>
      <c r="D71" s="76" t="s">
        <v>26</v>
      </c>
      <c r="E71" s="76"/>
      <c r="F71" s="210" t="s">
        <v>246</v>
      </c>
      <c r="G71" s="76"/>
      <c r="H71" s="96"/>
      <c r="I71" s="302">
        <f t="shared" ca="1" si="6"/>
        <v>0</v>
      </c>
      <c r="J71" s="303"/>
      <c r="K71" s="306"/>
      <c r="L71" s="307"/>
      <c r="M71" s="306"/>
      <c r="N71" s="307"/>
      <c r="O71" s="306"/>
      <c r="P71" s="307"/>
      <c r="Q71" s="306"/>
      <c r="R71" s="307"/>
      <c r="S71" s="306"/>
      <c r="T71" s="307"/>
      <c r="U71" s="306"/>
      <c r="V71" s="307"/>
    </row>
    <row r="72" spans="1:22" s="38" customFormat="1" ht="15" customHeight="1" x14ac:dyDescent="0.25">
      <c r="A72" s="101" t="e">
        <f t="shared" ca="1" si="0"/>
        <v>#N/A</v>
      </c>
      <c r="B72" s="101" t="e">
        <f t="shared" ca="1" si="5"/>
        <v>#N/A</v>
      </c>
      <c r="C72" s="96"/>
      <c r="D72" s="76" t="s">
        <v>26</v>
      </c>
      <c r="E72" s="76"/>
      <c r="F72" s="210" t="s">
        <v>246</v>
      </c>
      <c r="G72" s="76"/>
      <c r="H72" s="96"/>
      <c r="I72" s="302">
        <f t="shared" ca="1" si="6"/>
        <v>0</v>
      </c>
      <c r="J72" s="303"/>
      <c r="K72" s="306"/>
      <c r="L72" s="307"/>
      <c r="M72" s="306"/>
      <c r="N72" s="307"/>
      <c r="O72" s="306"/>
      <c r="P72" s="307"/>
      <c r="Q72" s="306"/>
      <c r="R72" s="307"/>
      <c r="S72" s="306"/>
      <c r="T72" s="307"/>
      <c r="U72" s="306"/>
      <c r="V72" s="307"/>
    </row>
    <row r="73" spans="1:22" s="38" customFormat="1" ht="15" customHeight="1" x14ac:dyDescent="0.25">
      <c r="A73" s="101" t="e">
        <f t="shared" ca="1" si="0"/>
        <v>#N/A</v>
      </c>
      <c r="B73" s="101" t="e">
        <f t="shared" ca="1" si="5"/>
        <v>#N/A</v>
      </c>
      <c r="C73" s="96"/>
      <c r="D73" s="76" t="s">
        <v>26</v>
      </c>
      <c r="E73" s="76"/>
      <c r="F73" s="210" t="s">
        <v>246</v>
      </c>
      <c r="G73" s="76"/>
      <c r="H73" s="96"/>
      <c r="I73" s="302">
        <f t="shared" ca="1" si="6"/>
        <v>0</v>
      </c>
      <c r="J73" s="303"/>
      <c r="K73" s="306"/>
      <c r="L73" s="307"/>
      <c r="M73" s="306"/>
      <c r="N73" s="307"/>
      <c r="O73" s="306"/>
      <c r="P73" s="307"/>
      <c r="Q73" s="306"/>
      <c r="R73" s="307"/>
      <c r="S73" s="306"/>
      <c r="T73" s="307"/>
      <c r="U73" s="306"/>
      <c r="V73" s="307"/>
    </row>
    <row r="74" spans="1:22" s="38" customFormat="1" ht="15" customHeight="1" x14ac:dyDescent="0.25">
      <c r="A74" s="101" t="e">
        <f t="shared" ca="1" si="0"/>
        <v>#N/A</v>
      </c>
      <c r="B74" s="101" t="e">
        <f t="shared" ca="1" si="5"/>
        <v>#N/A</v>
      </c>
      <c r="C74" s="96"/>
      <c r="D74" s="76" t="s">
        <v>26</v>
      </c>
      <c r="E74" s="76"/>
      <c r="F74" s="210" t="s">
        <v>246</v>
      </c>
      <c r="G74" s="76"/>
      <c r="H74" s="96"/>
      <c r="I74" s="302">
        <f t="shared" ca="1" si="6"/>
        <v>0</v>
      </c>
      <c r="J74" s="303"/>
      <c r="K74" s="306"/>
      <c r="L74" s="307"/>
      <c r="M74" s="306"/>
      <c r="N74" s="307"/>
      <c r="O74" s="306"/>
      <c r="P74" s="307"/>
      <c r="Q74" s="306"/>
      <c r="R74" s="307"/>
      <c r="S74" s="306"/>
      <c r="T74" s="307"/>
      <c r="U74" s="306"/>
      <c r="V74" s="307"/>
    </row>
    <row r="75" spans="1:22" s="38" customFormat="1" ht="15" customHeight="1" x14ac:dyDescent="0.25">
      <c r="A75" s="101" t="e">
        <f t="shared" ca="1" si="0"/>
        <v>#N/A</v>
      </c>
      <c r="B75" s="101" t="e">
        <f t="shared" ca="1" si="5"/>
        <v>#N/A</v>
      </c>
      <c r="C75" s="96"/>
      <c r="D75" s="76" t="s">
        <v>26</v>
      </c>
      <c r="E75" s="76"/>
      <c r="F75" s="210" t="s">
        <v>246</v>
      </c>
      <c r="G75" s="76"/>
      <c r="H75" s="96"/>
      <c r="I75" s="302">
        <f t="shared" ca="1" si="6"/>
        <v>0</v>
      </c>
      <c r="J75" s="303"/>
      <c r="K75" s="306"/>
      <c r="L75" s="307"/>
      <c r="M75" s="306"/>
      <c r="N75" s="307"/>
      <c r="O75" s="306"/>
      <c r="P75" s="307"/>
      <c r="Q75" s="306"/>
      <c r="R75" s="307"/>
      <c r="S75" s="306"/>
      <c r="T75" s="307"/>
      <c r="U75" s="306"/>
      <c r="V75" s="307"/>
    </row>
    <row r="76" spans="1:22" s="38" customFormat="1" ht="15" customHeight="1" x14ac:dyDescent="0.25">
      <c r="A76" s="101" t="e">
        <f t="shared" ca="1" si="0"/>
        <v>#N/A</v>
      </c>
      <c r="B76" s="101" t="e">
        <f t="shared" ca="1" si="5"/>
        <v>#N/A</v>
      </c>
      <c r="C76" s="96"/>
      <c r="D76" s="76" t="s">
        <v>26</v>
      </c>
      <c r="E76" s="76"/>
      <c r="F76" s="210" t="s">
        <v>246</v>
      </c>
      <c r="G76" s="76"/>
      <c r="H76" s="73"/>
      <c r="I76" s="302">
        <f t="shared" ca="1" si="6"/>
        <v>0</v>
      </c>
      <c r="J76" s="303"/>
      <c r="K76" s="306"/>
      <c r="L76" s="307"/>
      <c r="M76" s="306"/>
      <c r="N76" s="307"/>
      <c r="O76" s="306"/>
      <c r="P76" s="307"/>
      <c r="Q76" s="306"/>
      <c r="R76" s="307"/>
      <c r="S76" s="306"/>
      <c r="T76" s="307"/>
      <c r="U76" s="306"/>
      <c r="V76" s="307"/>
    </row>
    <row r="77" spans="1:22" s="38" customFormat="1" ht="15" customHeight="1" x14ac:dyDescent="0.25">
      <c r="A77" s="101" t="e">
        <f t="shared" ca="1" si="0"/>
        <v>#N/A</v>
      </c>
      <c r="B77" s="101">
        <v>20</v>
      </c>
      <c r="C77" s="96"/>
      <c r="D77" s="210"/>
      <c r="E77" s="76"/>
      <c r="F77" s="210"/>
      <c r="G77" s="76"/>
      <c r="H77" s="73"/>
      <c r="I77" s="302">
        <f t="shared" ca="1" si="6"/>
        <v>0</v>
      </c>
      <c r="J77" s="303"/>
      <c r="K77" s="306"/>
      <c r="L77" s="307"/>
      <c r="M77" s="306"/>
      <c r="N77" s="307"/>
      <c r="O77" s="306"/>
      <c r="P77" s="307"/>
      <c r="Q77" s="306"/>
      <c r="R77" s="307"/>
      <c r="S77" s="306"/>
      <c r="T77" s="307"/>
      <c r="U77" s="306"/>
      <c r="V77" s="307"/>
    </row>
    <row r="78" spans="1:22" s="38" customFormat="1" ht="15" customHeight="1" x14ac:dyDescent="0.25">
      <c r="A78" s="101" t="e">
        <f t="shared" ca="1" si="0"/>
        <v>#N/A</v>
      </c>
      <c r="B78" s="101">
        <f>ROW()+200</f>
        <v>278</v>
      </c>
      <c r="C78" s="215"/>
      <c r="D78" s="215" t="s">
        <v>222</v>
      </c>
      <c r="E78" s="213"/>
      <c r="F78" s="213"/>
      <c r="G78" s="213"/>
      <c r="H78" s="214"/>
      <c r="I78" s="304">
        <f ca="1">SUM(I57:J76)</f>
        <v>0</v>
      </c>
      <c r="J78" s="305"/>
      <c r="K78" s="300">
        <f>SUM(K57:L76)</f>
        <v>0</v>
      </c>
      <c r="L78" s="301"/>
      <c r="M78" s="300">
        <f>SUM(M57:N76)</f>
        <v>0</v>
      </c>
      <c r="N78" s="301"/>
      <c r="O78" s="300">
        <f>SUM(O57:P76)</f>
        <v>0</v>
      </c>
      <c r="P78" s="301"/>
      <c r="Q78" s="300">
        <f>SUM(Q57:R76)</f>
        <v>0</v>
      </c>
      <c r="R78" s="301"/>
      <c r="S78" s="300">
        <f>SUM(S57:T76)</f>
        <v>0</v>
      </c>
      <c r="T78" s="301"/>
      <c r="U78" s="300">
        <f>SUM(U57:V76)</f>
        <v>0</v>
      </c>
      <c r="V78" s="301"/>
    </row>
    <row r="79" spans="1:22" s="38" customFormat="1" ht="15" customHeight="1" x14ac:dyDescent="0.25">
      <c r="A79" s="101" t="e">
        <f t="shared" ca="1" si="0"/>
        <v>#N/A</v>
      </c>
      <c r="B79" s="101">
        <v>20</v>
      </c>
      <c r="C79" s="96"/>
      <c r="D79" s="211"/>
      <c r="E79" s="96"/>
      <c r="F79" s="29"/>
      <c r="G79" s="29"/>
      <c r="H79" s="28"/>
      <c r="I79" s="302">
        <f ca="1">SUMIFS(79:79,$23:$23,TRUE,$55:$55,"Costs")</f>
        <v>0</v>
      </c>
      <c r="J79" s="303"/>
      <c r="K79" s="141"/>
      <c r="L79" s="112"/>
      <c r="M79" s="96"/>
      <c r="N79" s="112"/>
      <c r="O79" s="96"/>
      <c r="P79" s="112"/>
      <c r="Q79" s="96"/>
      <c r="R79" s="112"/>
      <c r="S79" s="96"/>
      <c r="T79" s="112"/>
      <c r="U79" s="96"/>
      <c r="V79" s="112"/>
    </row>
  </sheetData>
  <dataConsolidate/>
  <mergeCells count="168">
    <mergeCell ref="F4:G4"/>
    <mergeCell ref="F11:G11"/>
    <mergeCell ref="F13:G13"/>
    <mergeCell ref="F16:G16"/>
    <mergeCell ref="F19:G19"/>
    <mergeCell ref="F21:G21"/>
    <mergeCell ref="U55:V55"/>
    <mergeCell ref="I57:J57"/>
    <mergeCell ref="K57:L57"/>
    <mergeCell ref="M57:N57"/>
    <mergeCell ref="O57:P57"/>
    <mergeCell ref="Q57:R57"/>
    <mergeCell ref="S57:T57"/>
    <mergeCell ref="U57:V57"/>
    <mergeCell ref="I55:J55"/>
    <mergeCell ref="K55:L55"/>
    <mergeCell ref="M55:N55"/>
    <mergeCell ref="O55:P55"/>
    <mergeCell ref="Q55:R55"/>
    <mergeCell ref="S55:T55"/>
    <mergeCell ref="U58:V58"/>
    <mergeCell ref="I59:J59"/>
    <mergeCell ref="K59:L59"/>
    <mergeCell ref="M59:N59"/>
    <mergeCell ref="O59:P59"/>
    <mergeCell ref="Q59:R59"/>
    <mergeCell ref="S59:T59"/>
    <mergeCell ref="U59:V59"/>
    <mergeCell ref="I58:J58"/>
    <mergeCell ref="K58:L58"/>
    <mergeCell ref="M58:N58"/>
    <mergeCell ref="O58:P58"/>
    <mergeCell ref="Q58:R58"/>
    <mergeCell ref="S58:T58"/>
    <mergeCell ref="U60:V60"/>
    <mergeCell ref="I61:J61"/>
    <mergeCell ref="K61:L61"/>
    <mergeCell ref="M61:N61"/>
    <mergeCell ref="O61:P61"/>
    <mergeCell ref="Q61:R61"/>
    <mergeCell ref="S61:T61"/>
    <mergeCell ref="U61:V61"/>
    <mergeCell ref="I60:J60"/>
    <mergeCell ref="K60:L60"/>
    <mergeCell ref="M60:N60"/>
    <mergeCell ref="O60:P60"/>
    <mergeCell ref="Q60:R60"/>
    <mergeCell ref="S60:T60"/>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72:V72"/>
    <mergeCell ref="I73:J73"/>
    <mergeCell ref="K73:L73"/>
    <mergeCell ref="M73:N73"/>
    <mergeCell ref="O73:P73"/>
    <mergeCell ref="Q73:R73"/>
    <mergeCell ref="S73:T73"/>
    <mergeCell ref="U73:V73"/>
    <mergeCell ref="I72:J72"/>
    <mergeCell ref="K72:L72"/>
    <mergeCell ref="M72:N72"/>
    <mergeCell ref="O72:P72"/>
    <mergeCell ref="Q72:R72"/>
    <mergeCell ref="S72:T72"/>
    <mergeCell ref="U74:V74"/>
    <mergeCell ref="I75:J75"/>
    <mergeCell ref="K75:L75"/>
    <mergeCell ref="M75:N75"/>
    <mergeCell ref="O75:P75"/>
    <mergeCell ref="Q75:R75"/>
    <mergeCell ref="S75:T75"/>
    <mergeCell ref="U75:V75"/>
    <mergeCell ref="I74:J74"/>
    <mergeCell ref="K74:L74"/>
    <mergeCell ref="M74:N74"/>
    <mergeCell ref="O74:P74"/>
    <mergeCell ref="Q74:R74"/>
    <mergeCell ref="S74:T74"/>
    <mergeCell ref="U78:V78"/>
    <mergeCell ref="I79:J79"/>
    <mergeCell ref="I78:J78"/>
    <mergeCell ref="K78:L78"/>
    <mergeCell ref="M78:N78"/>
    <mergeCell ref="O78:P78"/>
    <mergeCell ref="Q78:R78"/>
    <mergeCell ref="S78:T78"/>
    <mergeCell ref="U76:V76"/>
    <mergeCell ref="I77:J77"/>
    <mergeCell ref="K77:L77"/>
    <mergeCell ref="M77:N77"/>
    <mergeCell ref="O77:P77"/>
    <mergeCell ref="Q77:R77"/>
    <mergeCell ref="S77:T77"/>
    <mergeCell ref="U77:V77"/>
    <mergeCell ref="I76:J76"/>
    <mergeCell ref="K76:L76"/>
    <mergeCell ref="M76:N76"/>
    <mergeCell ref="O76:P76"/>
    <mergeCell ref="Q76:R76"/>
    <mergeCell ref="S76:T76"/>
  </mergeCells>
  <conditionalFormatting sqref="C5">
    <cfRule type="expression" dxfId="182" priority="1">
      <formula>$C$5&lt;&gt;""</formula>
    </cfRule>
  </conditionalFormatting>
  <conditionalFormatting sqref="F21:G21">
    <cfRule type="expression" dxfId="181" priority="10">
      <formula>$F$21="Project duration exceeds max years"</formula>
    </cfRule>
  </conditionalFormatting>
  <conditionalFormatting sqref="H13">
    <cfRule type="expression" dxfId="180" priority="8">
      <formula>$F$13&lt;&gt;"Other Danish research Institution"</formula>
    </cfRule>
  </conditionalFormatting>
  <conditionalFormatting sqref="J28">
    <cfRule type="expression" dxfId="179" priority="13">
      <formula>$F$27&lt;&gt;""</formula>
    </cfRule>
  </conditionalFormatting>
  <conditionalFormatting sqref="M1:N1048576">
    <cfRule type="expression" dxfId="178" priority="7">
      <formula>$M$26="0 months"</formula>
    </cfRule>
  </conditionalFormatting>
  <conditionalFormatting sqref="O1:P1048576">
    <cfRule type="expression" dxfId="177" priority="6">
      <formula>$O$26="0 months"</formula>
    </cfRule>
  </conditionalFormatting>
  <conditionalFormatting sqref="Q1:R1048576">
    <cfRule type="expression" dxfId="176" priority="5">
      <formula>$Q$26="0 months"</formula>
    </cfRule>
  </conditionalFormatting>
  <conditionalFormatting sqref="S1:T1048576">
    <cfRule type="expression" dxfId="175" priority="4">
      <formula>$S$26="0 months"</formula>
    </cfRule>
  </conditionalFormatting>
  <conditionalFormatting sqref="U1:V1048576">
    <cfRule type="expression" dxfId="174" priority="3">
      <formula>$U$26="0 months"</formula>
    </cfRule>
  </conditionalFormatting>
  <dataValidations count="10">
    <dataValidation type="list" allowBlank="1" showInputMessage="1" showErrorMessage="1" sqref="F13:G13 G53" xr:uid="{75359809-B387-401D-8435-E06443A91237}">
      <formula1>INDIRECT($I$12)</formula1>
    </dataValidation>
    <dataValidation type="list" allowBlank="1" showInputMessage="1" showErrorMessage="1" sqref="H53" xr:uid="{A9472521-204D-4032-9FCC-068BC3AD6D92}">
      <formula1>INDIRECT(E53)</formula1>
    </dataValidation>
    <dataValidation type="list" allowBlank="1" showInputMessage="1" showErrorMessage="1" sqref="D32:D51" xr:uid="{81551442-8A2C-48D5-9594-69B0B38C73F7}">
      <formula1>INDIRECT($I$13)</formula1>
    </dataValidation>
    <dataValidation type="decimal" allowBlank="1" showInputMessage="1" showErrorMessage="1" sqref="W57:XFD78" xr:uid="{9E581596-440F-407C-B578-5B544F225501}">
      <formula1>0</formula1>
      <formula2>1000000000</formula2>
    </dataValidation>
    <dataValidation type="list" allowBlank="1" showInputMessage="1" showErrorMessage="1" sqref="F15 F18" xr:uid="{D6503998-1FAD-4068-BD24-3FCEBC5B02C1}">
      <formula1>INDIRECT("Months[Month]")</formula1>
    </dataValidation>
    <dataValidation type="list" allowBlank="1" showInputMessage="1" showErrorMessage="1" sqref="G15 G18" xr:uid="{F3B04757-C152-4281-8431-B057EA165C36}">
      <formula1>INDIRECT("Years")</formula1>
    </dataValidation>
    <dataValidation type="list" allowBlank="1" showInputMessage="1" showErrorMessage="1" sqref="D57:D76" xr:uid="{7DC5A593-5638-442B-9297-7E6687C30A96}">
      <formula1>INDIRECT($I$14)</formula1>
    </dataValidation>
    <dataValidation type="custom" allowBlank="1" showInputMessage="1" showErrorMessage="1" error="Select title and enter max 2 decimal places_x000a_(ensure the FTE is within the limit for the given period)" sqref="K32:K51 U32:U51 Q32:Q51 O32:O51 M32:M51 S32:S51" xr:uid="{117D4620-B1E3-4925-B064-4685C6B428CE}">
      <formula1>AND($D32&lt;&gt;INDEX(INDIRECT($I$13),1),ISNUMBER(K32),ROUND(K32,2)=K32,K32&lt;=ROUNDUP(DATEDIF(K$25,L$25+1,"m")/12,2))</formula1>
    </dataValidation>
    <dataValidation type="custom" allowBlank="1" showInputMessage="1" showErrorMessage="1" error="Select title and enter whole numbers only" sqref="L32:L51 V32:V51 R32:R51 P32:P51 N32:N51 T32:T51" xr:uid="{76E09BDC-AC34-4CBA-9DDB-1FA5257DB75A}">
      <formula1>AND($D32&lt;&gt;INDEX(INDIRECT($I$13),1),ISNUMBER(L32),ROUND(L32,0)=L32)</formula1>
    </dataValidation>
    <dataValidation type="custom" allowBlank="1" showInputMessage="1" showErrorMessage="1" error="Select operational cost and enter whole numbers only" sqref="K57:V76" xr:uid="{C4ED0F02-82DF-441D-B518-674F1F7C09BE}">
      <formula1>AND($D57&lt;&gt;INDEX(INDIRECT($I$14),1), ROUND(K57,0)=K57)</formula1>
    </dataValidation>
  </dataValidations>
  <pageMargins left="0.25" right="0.25" top="0.75" bottom="0.75" header="0.3" footer="0.3"/>
  <pageSetup paperSize="9" scale="4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B1FE7FC4-8C81-4B24-B447-1BF86BBC9EF3}">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32C3-FF50-4E60-A26D-C6D34D9B7C7C}">
  <sheetPr codeName="Sheet8"/>
  <dimension ref="A1:V83"/>
  <sheetViews>
    <sheetView showGridLines="0" workbookViewId="0">
      <selection activeCell="I1" sqref="I1"/>
    </sheetView>
  </sheetViews>
  <sheetFormatPr defaultColWidth="0" defaultRowHeight="14.4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04" t="str">
        <f>HYPERLINK("#'Start page'!$A$1","Go to start page")</f>
        <v>Go to start page</v>
      </c>
      <c r="J1" s="190"/>
      <c r="K1" s="104"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92</v>
      </c>
      <c r="E4" s="9"/>
      <c r="F4" s="290" t="s">
        <v>3</v>
      </c>
      <c r="G4" s="291"/>
      <c r="H4" s="9"/>
      <c r="I4" s="273" t="s">
        <v>259</v>
      </c>
      <c r="J4" s="274"/>
      <c r="K4" s="274"/>
      <c r="L4" s="274"/>
      <c r="M4" s="274"/>
      <c r="N4" s="274"/>
      <c r="O4" s="274"/>
      <c r="P4" s="274"/>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75" t="s">
        <v>177</v>
      </c>
      <c r="J5" s="274"/>
      <c r="K5" s="274"/>
      <c r="L5" s="274"/>
      <c r="M5" s="274"/>
      <c r="N5" s="274"/>
      <c r="O5" s="274"/>
      <c r="P5" s="274"/>
      <c r="Q5" s="9"/>
      <c r="R5" s="9"/>
      <c r="S5" s="9"/>
      <c r="T5" s="9"/>
      <c r="U5" s="9"/>
      <c r="V5" s="9"/>
    </row>
    <row r="6" spans="1:22" s="128" customFormat="1" ht="15" customHeight="1" x14ac:dyDescent="0.25">
      <c r="A6" s="106"/>
      <c r="B6" s="106"/>
      <c r="C6" s="87"/>
      <c r="D6" s="18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84"/>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8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129</v>
      </c>
      <c r="E11" s="130"/>
      <c r="F11" s="315"/>
      <c r="G11" s="316"/>
      <c r="H11" s="9"/>
      <c r="I11" s="218" t="s">
        <v>94</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Institution1</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15" t="s">
        <v>75</v>
      </c>
      <c r="G13" s="316"/>
      <c r="H13" s="257" t="s">
        <v>243</v>
      </c>
      <c r="I13" s="69" t="str">
        <f>"Salary"&amp;VLOOKUP($F$4,GrantTypes[],2,0)&amp;"[Salary]"</f>
        <v>Salary1[Salary]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69" t="str">
        <f>"Salary"&amp;VLOOKUP($F$4,GrantTypes[],2,0)&amp;"[Project Supplement]"</f>
        <v>Salary1[Project Supplement]</v>
      </c>
      <c r="J14" s="9"/>
      <c r="K14" s="9"/>
      <c r="L14" s="9"/>
      <c r="M14" s="9"/>
      <c r="N14" s="9"/>
      <c r="O14" s="9"/>
      <c r="P14" s="9"/>
      <c r="Q14" s="9"/>
      <c r="R14" s="9"/>
      <c r="S14" s="9"/>
      <c r="T14" s="9"/>
      <c r="U14" s="9"/>
      <c r="V14" s="9"/>
    </row>
    <row r="15" spans="1:22" s="94" customFormat="1" ht="15" customHeight="1" x14ac:dyDescent="0.25">
      <c r="A15" s="106"/>
      <c r="B15" s="106"/>
      <c r="C15" s="9"/>
      <c r="D15" s="130" t="s">
        <v>219</v>
      </c>
      <c r="E15" s="130"/>
      <c r="F15" s="223" t="s">
        <v>194</v>
      </c>
      <c r="G15" s="223" t="s">
        <v>195</v>
      </c>
      <c r="H15" s="79"/>
      <c r="I15" s="69" t="str">
        <f>"OperationalCosts"&amp;VLOOKUP($F$4,GrantTypes[],2,0)</f>
        <v>OperationalCosts1</v>
      </c>
      <c r="J15" s="9"/>
      <c r="K15" s="9"/>
      <c r="L15" s="9"/>
      <c r="M15" s="9"/>
      <c r="N15" s="9"/>
      <c r="O15" s="9"/>
      <c r="P15" s="9"/>
      <c r="Q15" s="9"/>
      <c r="R15" s="9"/>
      <c r="S15" s="9"/>
      <c r="T15" s="9"/>
      <c r="U15" s="9"/>
      <c r="V15" s="9"/>
    </row>
    <row r="16" spans="1:22" s="94" customFormat="1" ht="15" customHeight="1" x14ac:dyDescent="0.25">
      <c r="A16" s="106"/>
      <c r="B16" s="106"/>
      <c r="C16" s="132"/>
      <c r="D16" s="130" t="s">
        <v>179</v>
      </c>
      <c r="E16" s="130"/>
      <c r="F16" s="310" t="str">
        <f ca="1">IF(OR($F$15=INDEX(INDIRECT("Months"),1,1),$G$15=INDEX(INDIRECT("Years"),1)),"Select month and year above",DATE($G$15,VLOOKUP($F$15,Months[],2,0),1))</f>
        <v>Select month and year above</v>
      </c>
      <c r="G16" s="310"/>
      <c r="H16" s="78"/>
      <c r="I16" s="194">
        <f>IF(VLOOKUP($F$4,GrantTypes[],3,0)=0,5,VLOOKUP($F$4,GrantTypes[],3,0))</f>
        <v>4</v>
      </c>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94" t="str">
        <f>"Salary"&amp;VLOOKUP($F$4,GrantTypes[],2,0)</f>
        <v>Salary1</v>
      </c>
      <c r="J17" s="9"/>
      <c r="K17" s="9"/>
      <c r="L17" s="9"/>
      <c r="M17" s="9"/>
      <c r="N17" s="9"/>
      <c r="O17" s="9"/>
      <c r="P17" s="9"/>
      <c r="Q17" s="9"/>
      <c r="R17" s="9"/>
      <c r="S17" s="9"/>
      <c r="T17" s="9"/>
      <c r="U17" s="9"/>
      <c r="V17" s="9"/>
    </row>
    <row r="18" spans="1:22" s="94" customFormat="1" ht="15" customHeight="1" x14ac:dyDescent="0.25">
      <c r="A18" s="106"/>
      <c r="B18" s="106"/>
      <c r="C18" s="132"/>
      <c r="D18" s="130" t="s">
        <v>220</v>
      </c>
      <c r="E18" s="130"/>
      <c r="F18" s="223" t="s">
        <v>194</v>
      </c>
      <c r="G18" s="223" t="s">
        <v>195</v>
      </c>
      <c r="H18" s="9"/>
      <c r="I18" s="194"/>
      <c r="J18" s="9"/>
      <c r="K18" s="9"/>
      <c r="L18" s="9"/>
      <c r="M18" s="9"/>
      <c r="N18" s="9"/>
      <c r="O18" s="9"/>
      <c r="P18" s="9"/>
      <c r="Q18" s="9"/>
      <c r="R18" s="9"/>
      <c r="S18" s="9"/>
      <c r="T18" s="9"/>
      <c r="U18" s="9"/>
      <c r="V18" s="9"/>
    </row>
    <row r="19" spans="1:22" s="94" customFormat="1" ht="15" customHeight="1" x14ac:dyDescent="0.25">
      <c r="A19" s="106"/>
      <c r="B19" s="106"/>
      <c r="C19" s="132"/>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9"/>
      <c r="I19" s="235"/>
      <c r="J19" s="9"/>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235"/>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"&amp;I16&amp;" project year(s))")&amp;":"</f>
        <v>Project duration (max 4 project year(s)):</v>
      </c>
      <c r="E21" s="130"/>
      <c r="F21" s="290" t="str">
        <f ca="1">IFERROR(IF(AND(ISNUMBER(F16),ISNUMBER(F19),$F$19&gt;EDATE($F$16,12*$I$16)),"Project duration exceeds max years",DATEDIF($F$16,$F$19+1,"y")&amp;" years, "&amp;DATEDIF($F$16,$F$19+1,"ym")&amp;" months"),"Select or revisit project dates")</f>
        <v>Select or revisit project dates</v>
      </c>
      <c r="G21" s="291"/>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7000000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3"/>
    </row>
    <row r="25" spans="1:22" s="38" customFormat="1" ht="15" customHeight="1" x14ac:dyDescent="0.25">
      <c r="A25" s="101">
        <v>1</v>
      </c>
      <c r="B25" s="101">
        <v>1</v>
      </c>
      <c r="C25" s="96"/>
      <c r="D25" s="95" t="s">
        <v>98</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61</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76</v>
      </c>
      <c r="E31" s="147"/>
      <c r="F31" s="148"/>
      <c r="G31" s="148"/>
      <c r="H31" s="74"/>
      <c r="I31" s="39"/>
      <c r="J31" s="134"/>
      <c r="K31" s="149" t="s">
        <v>90</v>
      </c>
      <c r="L31" s="150"/>
      <c r="M31" s="151"/>
      <c r="N31" s="150"/>
      <c r="O31" s="152"/>
      <c r="P31" s="134"/>
      <c r="Q31" s="152"/>
      <c r="R31" s="134"/>
      <c r="S31" s="152"/>
      <c r="T31" s="134"/>
      <c r="U31" s="152"/>
      <c r="V31" s="134"/>
    </row>
    <row r="32" spans="1:22" s="229" customFormat="1" ht="15" customHeight="1" x14ac:dyDescent="0.25">
      <c r="A32" s="101">
        <f t="shared" ca="1" si="0"/>
        <v>7</v>
      </c>
      <c r="B32" s="101">
        <f t="shared" ref="B32:B51" ca="1" si="1">IF(D32&lt;&gt;INDEX(INDIRECT($I$13),1),ROW()+100,0)</f>
        <v>132</v>
      </c>
      <c r="C32" s="102" t="str">
        <f ca="1">IF(E32="NoPS","",IF(COUNTIF(INDIRECT($I$13),D32),VLOOKUP(H32,PS_ScientificArea[],2,0),""))</f>
        <v>Dry</v>
      </c>
      <c r="D32" s="76" t="s">
        <v>146</v>
      </c>
      <c r="E32" s="102" t="str">
        <f ca="1">IF(AND(COUNTIF(DKUNI[],G32),VLOOKUP(D32,INDIRECT($I$17),2,0)="Yes"),"PS_ScientificArea[DKUNI Scientific Area]","NoPS")</f>
        <v>PS_ScientificArea[DKUNI Scientific Area]</v>
      </c>
      <c r="F32" s="210" t="s">
        <v>268</v>
      </c>
      <c r="G32" s="76" t="s">
        <v>10</v>
      </c>
      <c r="H32" s="76" t="s">
        <v>23</v>
      </c>
      <c r="I32" s="207">
        <f t="shared" ref="I32:I54" ca="1" si="2">SUMIFS(32:32,$23:$23,TRUE,$30:$30,"FTE")</f>
        <v>0</v>
      </c>
      <c r="J32" s="122">
        <f t="shared" ref="J32:J54" ca="1" si="3">SUMIFS(32:32,$23:$23,TRUE,$30:$30,"Costs")</f>
        <v>0</v>
      </c>
      <c r="K32" s="230"/>
      <c r="L32" s="209"/>
      <c r="M32" s="230"/>
      <c r="N32" s="209"/>
      <c r="O32" s="230"/>
      <c r="P32" s="209"/>
      <c r="Q32" s="230"/>
      <c r="R32" s="209"/>
      <c r="S32" s="230"/>
      <c r="T32" s="209"/>
      <c r="U32" s="230"/>
      <c r="V32" s="209"/>
    </row>
    <row r="33" spans="1:22" s="229" customFormat="1" ht="15" customHeight="1" x14ac:dyDescent="0.25">
      <c r="A33" s="101">
        <f t="shared" ca="1" si="0"/>
        <v>7</v>
      </c>
      <c r="B33" s="101">
        <f t="shared" ca="1" si="1"/>
        <v>0</v>
      </c>
      <c r="C33" s="102" t="str">
        <f ca="1">IF(E33="NoPS","",IF(COUNTIF(INDIRECT($I$13),D33),VLOOKUP(H33,PS_ScientificArea[],2,0),""))</f>
        <v/>
      </c>
      <c r="D33" s="76" t="s">
        <v>71</v>
      </c>
      <c r="E33" s="102" t="str">
        <f ca="1">IF(AND(COUNTIF(DKUNI[],G33),VLOOKUP(D33,INDIRECT($I$17),2,0)="Yes"),"PS_ScientificArea[DKUNI Scientific Area]","NoPS")</f>
        <v>NoPS</v>
      </c>
      <c r="F33" s="210" t="s">
        <v>25</v>
      </c>
      <c r="G33" s="76" t="s">
        <v>75</v>
      </c>
      <c r="H33" s="76" t="s">
        <v>21</v>
      </c>
      <c r="I33" s="207">
        <f t="shared" ca="1" si="2"/>
        <v>0</v>
      </c>
      <c r="J33" s="122">
        <f t="shared" ca="1" si="3"/>
        <v>0</v>
      </c>
      <c r="K33" s="230"/>
      <c r="L33" s="209"/>
      <c r="M33" s="230"/>
      <c r="N33" s="209"/>
      <c r="O33" s="230"/>
      <c r="P33" s="209"/>
      <c r="Q33" s="230"/>
      <c r="R33" s="209"/>
      <c r="S33" s="230"/>
      <c r="T33" s="209"/>
      <c r="U33" s="230"/>
      <c r="V33" s="209"/>
    </row>
    <row r="34" spans="1:22" s="229" customFormat="1" ht="15" customHeight="1" x14ac:dyDescent="0.25">
      <c r="A34" s="101">
        <f t="shared" ca="1" si="0"/>
        <v>7</v>
      </c>
      <c r="B34" s="101">
        <f t="shared" ca="1" si="1"/>
        <v>0</v>
      </c>
      <c r="C34" s="102" t="str">
        <f ca="1">IF(E34="NoPS","",IF(COUNTIF(INDIRECT($I$13),D34),VLOOKUP(H34,PS_ScientificArea[],2,0),""))</f>
        <v/>
      </c>
      <c r="D34" s="76" t="s">
        <v>71</v>
      </c>
      <c r="E34" s="102" t="str">
        <f ca="1">IF(AND(COUNTIF(DKUNI[],G34),VLOOKUP(D34,INDIRECT($I$17),2,0)="Yes"),"PS_ScientificArea[DKUNI Scientific Area]","NoPS")</f>
        <v>NoPS</v>
      </c>
      <c r="F34" s="210" t="s">
        <v>25</v>
      </c>
      <c r="G34" s="76" t="s">
        <v>75</v>
      </c>
      <c r="H34" s="76" t="s">
        <v>21</v>
      </c>
      <c r="I34" s="207">
        <f t="shared" ca="1" si="2"/>
        <v>0</v>
      </c>
      <c r="J34" s="122">
        <f t="shared" ca="1" si="3"/>
        <v>0</v>
      </c>
      <c r="K34" s="230"/>
      <c r="L34" s="209"/>
      <c r="M34" s="230"/>
      <c r="N34" s="209"/>
      <c r="O34" s="230"/>
      <c r="P34" s="209"/>
      <c r="Q34" s="230"/>
      <c r="R34" s="209"/>
      <c r="S34" s="230"/>
      <c r="T34" s="209"/>
      <c r="U34" s="230"/>
      <c r="V34" s="209"/>
    </row>
    <row r="35" spans="1:22" s="229" customFormat="1" ht="15" customHeight="1" x14ac:dyDescent="0.25">
      <c r="A35" s="101">
        <f t="shared" ca="1" si="0"/>
        <v>7</v>
      </c>
      <c r="B35" s="101">
        <f t="shared" ca="1" si="1"/>
        <v>0</v>
      </c>
      <c r="C35" s="102" t="str">
        <f ca="1">IF(E35="NoPS","",IF(COUNTIF(INDIRECT($I$13),D35),VLOOKUP(H35,PS_ScientificArea[],2,0),""))</f>
        <v/>
      </c>
      <c r="D35" s="76" t="s">
        <v>71</v>
      </c>
      <c r="E35" s="102" t="str">
        <f ca="1">IF(AND(COUNTIF(DKUNI[],G35),VLOOKUP(D35,INDIRECT($I$17),2,0)="Yes"),"PS_ScientificArea[DKUNI Scientific Area]","NoPS")</f>
        <v>NoPS</v>
      </c>
      <c r="F35" s="210" t="s">
        <v>25</v>
      </c>
      <c r="G35" s="76" t="s">
        <v>75</v>
      </c>
      <c r="H35" s="76" t="s">
        <v>21</v>
      </c>
      <c r="I35" s="207">
        <f t="shared" ca="1" si="2"/>
        <v>0</v>
      </c>
      <c r="J35" s="122">
        <f t="shared" ca="1" si="3"/>
        <v>0</v>
      </c>
      <c r="K35" s="230"/>
      <c r="L35" s="209"/>
      <c r="M35" s="230"/>
      <c r="N35" s="209"/>
      <c r="O35" s="230"/>
      <c r="P35" s="209"/>
      <c r="Q35" s="230"/>
      <c r="R35" s="209"/>
      <c r="S35" s="230"/>
      <c r="T35" s="209"/>
      <c r="U35" s="230"/>
      <c r="V35" s="209"/>
    </row>
    <row r="36" spans="1:22" s="229" customFormat="1" ht="15" customHeight="1" x14ac:dyDescent="0.25">
      <c r="A36" s="101">
        <f t="shared" ca="1" si="0"/>
        <v>7</v>
      </c>
      <c r="B36" s="101">
        <f t="shared" ca="1" si="1"/>
        <v>0</v>
      </c>
      <c r="C36" s="102" t="str">
        <f ca="1">IF(E36="NoPS","",IF(COUNTIF(INDIRECT($I$13),D36),VLOOKUP(H36,PS_ScientificArea[],2,0),""))</f>
        <v/>
      </c>
      <c r="D36" s="76" t="s">
        <v>71</v>
      </c>
      <c r="E36" s="102" t="str">
        <f ca="1">IF(AND(COUNTIF(DKUNI[],G36),VLOOKUP(D36,INDIRECT($I$17),2,0)="Yes"),"PS_ScientificArea[DKUNI Scientific Area]","NoPS")</f>
        <v>NoPS</v>
      </c>
      <c r="F36" s="210" t="s">
        <v>25</v>
      </c>
      <c r="G36" s="76" t="s">
        <v>75</v>
      </c>
      <c r="H36" s="76" t="s">
        <v>21</v>
      </c>
      <c r="I36" s="207">
        <f t="shared" ca="1" si="2"/>
        <v>0</v>
      </c>
      <c r="J36" s="122">
        <f t="shared" ca="1" si="3"/>
        <v>0</v>
      </c>
      <c r="K36" s="230"/>
      <c r="L36" s="209"/>
      <c r="M36" s="230"/>
      <c r="N36" s="209"/>
      <c r="O36" s="230"/>
      <c r="P36" s="209"/>
      <c r="Q36" s="230"/>
      <c r="R36" s="209"/>
      <c r="S36" s="230"/>
      <c r="T36" s="209"/>
      <c r="U36" s="230"/>
      <c r="V36" s="209"/>
    </row>
    <row r="37" spans="1:22" s="229" customFormat="1" ht="15" customHeight="1" x14ac:dyDescent="0.25">
      <c r="A37" s="101">
        <f t="shared" ca="1" si="0"/>
        <v>7</v>
      </c>
      <c r="B37" s="101">
        <f t="shared" ca="1" si="1"/>
        <v>0</v>
      </c>
      <c r="C37" s="102" t="str">
        <f ca="1">IF(E37="NoPS","",IF(COUNTIF(INDIRECT($I$13),D37),VLOOKUP(H37,PS_ScientificArea[],2,0),""))</f>
        <v/>
      </c>
      <c r="D37" s="76" t="s">
        <v>71</v>
      </c>
      <c r="E37" s="102" t="str">
        <f ca="1">IF(AND(COUNTIF(DKUNI[],G37),VLOOKUP(D37,INDIRECT($I$17),2,0)="Yes"),"PS_ScientificArea[DKUNI Scientific Area]","NoPS")</f>
        <v>NoPS</v>
      </c>
      <c r="F37" s="210" t="s">
        <v>25</v>
      </c>
      <c r="G37" s="76" t="s">
        <v>75</v>
      </c>
      <c r="H37" s="76" t="s">
        <v>21</v>
      </c>
      <c r="I37" s="207">
        <f t="shared" ca="1" si="2"/>
        <v>0</v>
      </c>
      <c r="J37" s="122">
        <f t="shared" ca="1" si="3"/>
        <v>0</v>
      </c>
      <c r="K37" s="230"/>
      <c r="L37" s="209"/>
      <c r="M37" s="230"/>
      <c r="N37" s="209"/>
      <c r="O37" s="230"/>
      <c r="P37" s="209"/>
      <c r="Q37" s="230"/>
      <c r="R37" s="209"/>
      <c r="S37" s="230"/>
      <c r="T37" s="209"/>
      <c r="U37" s="230"/>
      <c r="V37" s="209"/>
    </row>
    <row r="38" spans="1:22" s="229" customFormat="1" ht="15" customHeight="1" x14ac:dyDescent="0.25">
      <c r="A38" s="101">
        <f t="shared" ca="1" si="0"/>
        <v>7</v>
      </c>
      <c r="B38" s="101">
        <f t="shared" ca="1" si="1"/>
        <v>0</v>
      </c>
      <c r="C38" s="102" t="str">
        <f ca="1">IF(E38="NoPS","",IF(COUNTIF(INDIRECT($I$13),D38),VLOOKUP(H38,PS_ScientificArea[],2,0),""))</f>
        <v/>
      </c>
      <c r="D38" s="76" t="s">
        <v>71</v>
      </c>
      <c r="E38" s="102" t="str">
        <f ca="1">IF(AND(COUNTIF(DKUNI[],G38),VLOOKUP(D38,INDIRECT($I$17),2,0)="Yes"),"PS_ScientificArea[DKUNI Scientific Area]","NoPS")</f>
        <v>NoPS</v>
      </c>
      <c r="F38" s="210" t="s">
        <v>25</v>
      </c>
      <c r="G38" s="76" t="s">
        <v>75</v>
      </c>
      <c r="H38" s="76" t="s">
        <v>21</v>
      </c>
      <c r="I38" s="207">
        <f t="shared" ca="1" si="2"/>
        <v>0</v>
      </c>
      <c r="J38" s="122">
        <f t="shared" ca="1" si="3"/>
        <v>0</v>
      </c>
      <c r="K38" s="230"/>
      <c r="L38" s="209"/>
      <c r="M38" s="230"/>
      <c r="N38" s="209"/>
      <c r="O38" s="230"/>
      <c r="P38" s="209"/>
      <c r="Q38" s="230"/>
      <c r="R38" s="209"/>
      <c r="S38" s="230"/>
      <c r="T38" s="209"/>
      <c r="U38" s="230"/>
      <c r="V38" s="209"/>
    </row>
    <row r="39" spans="1:22" s="229" customFormat="1" ht="15" customHeight="1" x14ac:dyDescent="0.25">
      <c r="A39" s="101">
        <f t="shared" ca="1" si="0"/>
        <v>7</v>
      </c>
      <c r="B39" s="101">
        <f t="shared" ca="1" si="1"/>
        <v>0</v>
      </c>
      <c r="C39" s="102" t="str">
        <f ca="1">IF(E39="NoPS","",IF(COUNTIF(INDIRECT($I$13),D39),VLOOKUP(H39,PS_ScientificArea[],2,0),""))</f>
        <v/>
      </c>
      <c r="D39" s="76" t="s">
        <v>71</v>
      </c>
      <c r="E39" s="102" t="str">
        <f ca="1">IF(AND(COUNTIF(DKUNI[],G39),VLOOKUP(D39,INDIRECT($I$17),2,0)="Yes"),"PS_ScientificArea[DKUNI Scientific Area]","NoPS")</f>
        <v>NoPS</v>
      </c>
      <c r="F39" s="210" t="s">
        <v>25</v>
      </c>
      <c r="G39" s="76" t="s">
        <v>75</v>
      </c>
      <c r="H39" s="76" t="s">
        <v>21</v>
      </c>
      <c r="I39" s="207">
        <f t="shared" ca="1" si="2"/>
        <v>0</v>
      </c>
      <c r="J39" s="122">
        <f t="shared" ca="1" si="3"/>
        <v>0</v>
      </c>
      <c r="K39" s="230"/>
      <c r="L39" s="209"/>
      <c r="M39" s="230"/>
      <c r="N39" s="209"/>
      <c r="O39" s="230"/>
      <c r="P39" s="209"/>
      <c r="Q39" s="230"/>
      <c r="R39" s="209"/>
      <c r="S39" s="230"/>
      <c r="T39" s="209"/>
      <c r="U39" s="230"/>
      <c r="V39" s="209"/>
    </row>
    <row r="40" spans="1:22" s="229" customFormat="1" ht="15" customHeight="1" x14ac:dyDescent="0.25">
      <c r="A40" s="101">
        <f t="shared" ca="1" si="0"/>
        <v>7</v>
      </c>
      <c r="B40" s="101">
        <f t="shared" ca="1" si="1"/>
        <v>0</v>
      </c>
      <c r="C40" s="102" t="str">
        <f ca="1">IF(E40="NoPS","",IF(COUNTIF(INDIRECT($I$13),D40),VLOOKUP(H40,PS_ScientificArea[],2,0),""))</f>
        <v/>
      </c>
      <c r="D40" s="76" t="s">
        <v>71</v>
      </c>
      <c r="E40" s="102" t="str">
        <f ca="1">IF(AND(COUNTIF(DKUNI[],G40),VLOOKUP(D40,INDIRECT($I$17),2,0)="Yes"),"PS_ScientificArea[DKUNI Scientific Area]","NoPS")</f>
        <v>NoPS</v>
      </c>
      <c r="F40" s="210" t="s">
        <v>25</v>
      </c>
      <c r="G40" s="76" t="s">
        <v>75</v>
      </c>
      <c r="H40" s="76" t="s">
        <v>21</v>
      </c>
      <c r="I40" s="207">
        <f t="shared" ca="1" si="2"/>
        <v>0</v>
      </c>
      <c r="J40" s="122">
        <f t="shared" ca="1" si="3"/>
        <v>0</v>
      </c>
      <c r="K40" s="230"/>
      <c r="L40" s="209"/>
      <c r="M40" s="230"/>
      <c r="N40" s="209"/>
      <c r="O40" s="230"/>
      <c r="P40" s="209"/>
      <c r="Q40" s="230"/>
      <c r="R40" s="209"/>
      <c r="S40" s="230"/>
      <c r="T40" s="209"/>
      <c r="U40" s="230"/>
      <c r="V40" s="209"/>
    </row>
    <row r="41" spans="1:22" s="229" customFormat="1" ht="15" customHeight="1" x14ac:dyDescent="0.25">
      <c r="A41" s="101">
        <f t="shared" ca="1" si="0"/>
        <v>7</v>
      </c>
      <c r="B41" s="101">
        <f t="shared" ca="1" si="1"/>
        <v>0</v>
      </c>
      <c r="C41" s="102" t="str">
        <f ca="1">IF(E41="NoPS","",IF(COUNTIF(INDIRECT($I$13),D41),VLOOKUP(H41,PS_ScientificArea[],2,0),""))</f>
        <v/>
      </c>
      <c r="D41" s="76" t="s">
        <v>71</v>
      </c>
      <c r="E41" s="102" t="str">
        <f ca="1">IF(AND(COUNTIF(DKUNI[],G41),VLOOKUP(D41,INDIRECT($I$17),2,0)="Yes"),"PS_ScientificArea[DKUNI Scientific Area]","NoPS")</f>
        <v>NoPS</v>
      </c>
      <c r="F41" s="210" t="s">
        <v>25</v>
      </c>
      <c r="G41" s="76" t="s">
        <v>75</v>
      </c>
      <c r="H41" s="76" t="s">
        <v>21</v>
      </c>
      <c r="I41" s="207">
        <f t="shared" ca="1" si="2"/>
        <v>0</v>
      </c>
      <c r="J41" s="122">
        <f t="shared" ca="1" si="3"/>
        <v>0</v>
      </c>
      <c r="K41" s="230"/>
      <c r="L41" s="209"/>
      <c r="M41" s="230"/>
      <c r="N41" s="209"/>
      <c r="O41" s="230"/>
      <c r="P41" s="209"/>
      <c r="Q41" s="230"/>
      <c r="R41" s="209"/>
      <c r="S41" s="230"/>
      <c r="T41" s="209"/>
      <c r="U41" s="230"/>
      <c r="V41" s="209"/>
    </row>
    <row r="42" spans="1:22" s="229" customFormat="1" ht="15" customHeight="1" x14ac:dyDescent="0.25">
      <c r="A42" s="101">
        <f t="shared" ca="1" si="0"/>
        <v>7</v>
      </c>
      <c r="B42" s="101">
        <f t="shared" ca="1" si="1"/>
        <v>0</v>
      </c>
      <c r="C42" s="102" t="str">
        <f ca="1">IF(E42="NoPS","",IF(COUNTIF(INDIRECT($I$13),D42),VLOOKUP(H42,PS_ScientificArea[],2,0),""))</f>
        <v/>
      </c>
      <c r="D42" s="76" t="s">
        <v>71</v>
      </c>
      <c r="E42" s="102" t="str">
        <f ca="1">IF(AND(COUNTIF(DKUNI[],G42),VLOOKUP(D42,INDIRECT($I$17),2,0)="Yes"),"PS_ScientificArea[DKUNI Scientific Area]","NoPS")</f>
        <v>NoPS</v>
      </c>
      <c r="F42" s="210" t="s">
        <v>25</v>
      </c>
      <c r="G42" s="76" t="s">
        <v>75</v>
      </c>
      <c r="H42" s="76" t="s">
        <v>21</v>
      </c>
      <c r="I42" s="207">
        <f t="shared" ca="1" si="2"/>
        <v>0</v>
      </c>
      <c r="J42" s="122">
        <f t="shared" ca="1" si="3"/>
        <v>0</v>
      </c>
      <c r="K42" s="230"/>
      <c r="L42" s="209"/>
      <c r="M42" s="230"/>
      <c r="N42" s="209"/>
      <c r="O42" s="230"/>
      <c r="P42" s="209"/>
      <c r="Q42" s="230"/>
      <c r="R42" s="209"/>
      <c r="S42" s="230"/>
      <c r="T42" s="209"/>
      <c r="U42" s="230"/>
      <c r="V42" s="209"/>
    </row>
    <row r="43" spans="1:22" s="229" customFormat="1" ht="15" customHeight="1" x14ac:dyDescent="0.25">
      <c r="A43" s="101">
        <f t="shared" ca="1" si="0"/>
        <v>7</v>
      </c>
      <c r="B43" s="101">
        <f t="shared" ca="1" si="1"/>
        <v>0</v>
      </c>
      <c r="C43" s="102" t="str">
        <f ca="1">IF(E43="NoPS","",IF(COUNTIF(INDIRECT($I$13),D43),VLOOKUP(H43,PS_ScientificArea[],2,0),""))</f>
        <v/>
      </c>
      <c r="D43" s="76" t="s">
        <v>71</v>
      </c>
      <c r="E43" s="102" t="str">
        <f ca="1">IF(AND(COUNTIF(DKUNI[],G43),VLOOKUP(D43,INDIRECT($I$17),2,0)="Yes"),"PS_ScientificArea[DKUNI Scientific Area]","NoPS")</f>
        <v>NoPS</v>
      </c>
      <c r="F43" s="210" t="s">
        <v>25</v>
      </c>
      <c r="G43" s="76" t="s">
        <v>75</v>
      </c>
      <c r="H43" s="76" t="s">
        <v>21</v>
      </c>
      <c r="I43" s="207">
        <f t="shared" ca="1" si="2"/>
        <v>0</v>
      </c>
      <c r="J43" s="122">
        <f t="shared" ca="1" si="3"/>
        <v>0</v>
      </c>
      <c r="K43" s="230"/>
      <c r="L43" s="209"/>
      <c r="M43" s="230"/>
      <c r="N43" s="209"/>
      <c r="O43" s="230"/>
      <c r="P43" s="209"/>
      <c r="Q43" s="230"/>
      <c r="R43" s="209"/>
      <c r="S43" s="230"/>
      <c r="T43" s="209"/>
      <c r="U43" s="230"/>
      <c r="V43" s="209"/>
    </row>
    <row r="44" spans="1:22" s="229" customFormat="1" ht="15" customHeight="1" x14ac:dyDescent="0.25">
      <c r="A44" s="101">
        <f t="shared" ca="1" si="0"/>
        <v>7</v>
      </c>
      <c r="B44" s="101">
        <f t="shared" ca="1" si="1"/>
        <v>0</v>
      </c>
      <c r="C44" s="102" t="str">
        <f ca="1">IF(E44="NoPS","",IF(COUNTIF(INDIRECT($I$13),D44),VLOOKUP(H44,PS_ScientificArea[],2,0),""))</f>
        <v/>
      </c>
      <c r="D44" s="76" t="s">
        <v>71</v>
      </c>
      <c r="E44" s="102" t="str">
        <f ca="1">IF(AND(COUNTIF(DKUNI[],G44),VLOOKUP(D44,INDIRECT($I$17),2,0)="Yes"),"PS_ScientificArea[DKUNI Scientific Area]","NoPS")</f>
        <v>NoPS</v>
      </c>
      <c r="F44" s="210" t="s">
        <v>25</v>
      </c>
      <c r="G44" s="76" t="s">
        <v>75</v>
      </c>
      <c r="H44" s="76" t="s">
        <v>21</v>
      </c>
      <c r="I44" s="207">
        <f t="shared" ca="1" si="2"/>
        <v>0</v>
      </c>
      <c r="J44" s="122">
        <f t="shared" ca="1" si="3"/>
        <v>0</v>
      </c>
      <c r="K44" s="230"/>
      <c r="L44" s="209"/>
      <c r="M44" s="230"/>
      <c r="N44" s="209"/>
      <c r="O44" s="230"/>
      <c r="P44" s="209"/>
      <c r="Q44" s="230"/>
      <c r="R44" s="209"/>
      <c r="S44" s="230"/>
      <c r="T44" s="209"/>
      <c r="U44" s="230"/>
      <c r="V44" s="209"/>
    </row>
    <row r="45" spans="1:22" s="229" customFormat="1" ht="15" customHeight="1" x14ac:dyDescent="0.25">
      <c r="A45" s="101">
        <f t="shared" ca="1" si="0"/>
        <v>7</v>
      </c>
      <c r="B45" s="101">
        <f t="shared" ca="1" si="1"/>
        <v>0</v>
      </c>
      <c r="C45" s="102" t="str">
        <f ca="1">IF(E45="NoPS","",IF(COUNTIF(INDIRECT($I$13),D45),VLOOKUP(H45,PS_ScientificArea[],2,0),""))</f>
        <v/>
      </c>
      <c r="D45" s="76" t="s">
        <v>71</v>
      </c>
      <c r="E45" s="102" t="str">
        <f ca="1">IF(AND(COUNTIF(DKUNI[],G45),VLOOKUP(D45,INDIRECT($I$17),2,0)="Yes"),"PS_ScientificArea[DKUNI Scientific Area]","NoPS")</f>
        <v>NoPS</v>
      </c>
      <c r="F45" s="210" t="s">
        <v>25</v>
      </c>
      <c r="G45" s="76" t="s">
        <v>75</v>
      </c>
      <c r="H45" s="76" t="s">
        <v>21</v>
      </c>
      <c r="I45" s="207">
        <f t="shared" ca="1" si="2"/>
        <v>0</v>
      </c>
      <c r="J45" s="122">
        <f t="shared" ca="1" si="3"/>
        <v>0</v>
      </c>
      <c r="K45" s="230"/>
      <c r="L45" s="209"/>
      <c r="M45" s="230"/>
      <c r="N45" s="209"/>
      <c r="O45" s="230"/>
      <c r="P45" s="209"/>
      <c r="Q45" s="230"/>
      <c r="R45" s="209"/>
      <c r="S45" s="230"/>
      <c r="T45" s="209"/>
      <c r="U45" s="230"/>
      <c r="V45" s="209"/>
    </row>
    <row r="46" spans="1:22" s="229" customFormat="1" ht="15" customHeight="1" x14ac:dyDescent="0.25">
      <c r="A46" s="101">
        <f t="shared" ca="1" si="0"/>
        <v>7</v>
      </c>
      <c r="B46" s="101">
        <f t="shared" ca="1" si="1"/>
        <v>0</v>
      </c>
      <c r="C46" s="102" t="str">
        <f ca="1">IF(E46="NoPS","",IF(COUNTIF(INDIRECT($I$13),D46),VLOOKUP(H46,PS_ScientificArea[],2,0),""))</f>
        <v/>
      </c>
      <c r="D46" s="76" t="s">
        <v>71</v>
      </c>
      <c r="E46" s="102" t="str">
        <f ca="1">IF(AND(COUNTIF(DKUNI[],G46),VLOOKUP(D46,INDIRECT($I$17),2,0)="Yes"),"PS_ScientificArea[DKUNI Scientific Area]","NoPS")</f>
        <v>NoPS</v>
      </c>
      <c r="F46" s="210" t="s">
        <v>25</v>
      </c>
      <c r="G46" s="76" t="s">
        <v>75</v>
      </c>
      <c r="H46" s="76" t="s">
        <v>21</v>
      </c>
      <c r="I46" s="207">
        <f t="shared" ca="1" si="2"/>
        <v>0</v>
      </c>
      <c r="J46" s="122">
        <f t="shared" ca="1" si="3"/>
        <v>0</v>
      </c>
      <c r="K46" s="230"/>
      <c r="L46" s="209"/>
      <c r="M46" s="230"/>
      <c r="N46" s="209"/>
      <c r="O46" s="230"/>
      <c r="P46" s="209"/>
      <c r="Q46" s="230"/>
      <c r="R46" s="209"/>
      <c r="S46" s="230"/>
      <c r="T46" s="209"/>
      <c r="U46" s="230"/>
      <c r="V46" s="209"/>
    </row>
    <row r="47" spans="1:22" s="229" customFormat="1" ht="15" customHeight="1" x14ac:dyDescent="0.25">
      <c r="A47" s="101">
        <f t="shared" ca="1" si="0"/>
        <v>7</v>
      </c>
      <c r="B47" s="101">
        <f t="shared" ca="1" si="1"/>
        <v>0</v>
      </c>
      <c r="C47" s="102" t="str">
        <f ca="1">IF(E47="NoPS","",IF(COUNTIF(INDIRECT($I$13),D47),VLOOKUP(H47,PS_ScientificArea[],2,0),""))</f>
        <v/>
      </c>
      <c r="D47" s="76" t="s">
        <v>71</v>
      </c>
      <c r="E47" s="102" t="str">
        <f ca="1">IF(AND(COUNTIF(DKUNI[],G47),VLOOKUP(D47,INDIRECT($I$17),2,0)="Yes"),"PS_ScientificArea[DKUNI Scientific Area]","NoPS")</f>
        <v>NoPS</v>
      </c>
      <c r="F47" s="210" t="s">
        <v>25</v>
      </c>
      <c r="G47" s="76" t="s">
        <v>75</v>
      </c>
      <c r="H47" s="76" t="s">
        <v>21</v>
      </c>
      <c r="I47" s="207">
        <f t="shared" ca="1" si="2"/>
        <v>0</v>
      </c>
      <c r="J47" s="122">
        <f t="shared" ca="1" si="3"/>
        <v>0</v>
      </c>
      <c r="K47" s="230"/>
      <c r="L47" s="209"/>
      <c r="M47" s="230"/>
      <c r="N47" s="209"/>
      <c r="O47" s="230"/>
      <c r="P47" s="209"/>
      <c r="Q47" s="230"/>
      <c r="R47" s="209"/>
      <c r="S47" s="230"/>
      <c r="T47" s="209"/>
      <c r="U47" s="230"/>
      <c r="V47" s="209"/>
    </row>
    <row r="48" spans="1:22" s="229" customFormat="1" ht="15" customHeight="1" x14ac:dyDescent="0.25">
      <c r="A48" s="101">
        <f t="shared" ca="1" si="0"/>
        <v>7</v>
      </c>
      <c r="B48" s="101">
        <f t="shared" ca="1" si="1"/>
        <v>0</v>
      </c>
      <c r="C48" s="102" t="str">
        <f ca="1">IF(E48="NoPS","",IF(COUNTIF(INDIRECT($I$13),D48),VLOOKUP(H48,PS_ScientificArea[],2,0),""))</f>
        <v/>
      </c>
      <c r="D48" s="76" t="s">
        <v>71</v>
      </c>
      <c r="E48" s="102" t="str">
        <f ca="1">IF(AND(COUNTIF(DKUNI[],G48),VLOOKUP(D48,INDIRECT($I$17),2,0)="Yes"),"PS_ScientificArea[DKUNI Scientific Area]","NoPS")</f>
        <v>NoPS</v>
      </c>
      <c r="F48" s="210" t="s">
        <v>25</v>
      </c>
      <c r="G48" s="76" t="s">
        <v>75</v>
      </c>
      <c r="H48" s="76" t="s">
        <v>21</v>
      </c>
      <c r="I48" s="207">
        <f t="shared" ca="1" si="2"/>
        <v>0</v>
      </c>
      <c r="J48" s="122">
        <f t="shared" ca="1" si="3"/>
        <v>0</v>
      </c>
      <c r="K48" s="230"/>
      <c r="L48" s="209"/>
      <c r="M48" s="230"/>
      <c r="N48" s="209"/>
      <c r="O48" s="230"/>
      <c r="P48" s="209"/>
      <c r="Q48" s="230"/>
      <c r="R48" s="209"/>
      <c r="S48" s="230"/>
      <c r="T48" s="209"/>
      <c r="U48" s="230"/>
      <c r="V48" s="209"/>
    </row>
    <row r="49" spans="1:22" s="229" customFormat="1" ht="15" customHeight="1" x14ac:dyDescent="0.25">
      <c r="A49" s="101">
        <f t="shared" ca="1" si="0"/>
        <v>7</v>
      </c>
      <c r="B49" s="101">
        <f t="shared" ca="1" si="1"/>
        <v>0</v>
      </c>
      <c r="C49" s="102" t="str">
        <f ca="1">IF(E49="NoPS","",IF(COUNTIF(INDIRECT($I$13),D49),VLOOKUP(H49,PS_ScientificArea[],2,0),""))</f>
        <v/>
      </c>
      <c r="D49" s="76" t="s">
        <v>71</v>
      </c>
      <c r="E49" s="102" t="str">
        <f ca="1">IF(AND(COUNTIF(DKUNI[],G49),VLOOKUP(D49,INDIRECT($I$17),2,0)="Yes"),"PS_ScientificArea[DKUNI Scientific Area]","NoPS")</f>
        <v>NoPS</v>
      </c>
      <c r="F49" s="210" t="s">
        <v>25</v>
      </c>
      <c r="G49" s="76" t="s">
        <v>75</v>
      </c>
      <c r="H49" s="76" t="s">
        <v>21</v>
      </c>
      <c r="I49" s="207">
        <f t="shared" ca="1" si="2"/>
        <v>0</v>
      </c>
      <c r="J49" s="122">
        <f t="shared" ca="1" si="3"/>
        <v>0</v>
      </c>
      <c r="K49" s="230"/>
      <c r="L49" s="209"/>
      <c r="M49" s="230"/>
      <c r="N49" s="209"/>
      <c r="O49" s="230"/>
      <c r="P49" s="209"/>
      <c r="Q49" s="230"/>
      <c r="R49" s="209"/>
      <c r="S49" s="230"/>
      <c r="T49" s="209"/>
      <c r="U49" s="230"/>
      <c r="V49" s="209"/>
    </row>
    <row r="50" spans="1:22" s="229" customFormat="1" ht="15" customHeight="1" x14ac:dyDescent="0.25">
      <c r="A50" s="101">
        <f t="shared" ca="1" si="0"/>
        <v>7</v>
      </c>
      <c r="B50" s="101">
        <f t="shared" ca="1" si="1"/>
        <v>0</v>
      </c>
      <c r="C50" s="102" t="str">
        <f ca="1">IF(E50="NoPS","",IF(COUNTIF(INDIRECT($I$13),D50),VLOOKUP(H50,PS_ScientificArea[],2,0),""))</f>
        <v/>
      </c>
      <c r="D50" s="76" t="s">
        <v>71</v>
      </c>
      <c r="E50" s="102" t="str">
        <f ca="1">IF(AND(COUNTIF(DKUNI[],G50),VLOOKUP(D50,INDIRECT($I$17),2,0)="Yes"),"PS_ScientificArea[DKUNI Scientific Area]","NoPS")</f>
        <v>NoPS</v>
      </c>
      <c r="F50" s="210" t="s">
        <v>25</v>
      </c>
      <c r="G50" s="76" t="s">
        <v>75</v>
      </c>
      <c r="H50" s="76" t="s">
        <v>21</v>
      </c>
      <c r="I50" s="207">
        <f t="shared" ca="1" si="2"/>
        <v>0</v>
      </c>
      <c r="J50" s="122">
        <f t="shared" ca="1" si="3"/>
        <v>0</v>
      </c>
      <c r="K50" s="230"/>
      <c r="L50" s="209"/>
      <c r="M50" s="230"/>
      <c r="N50" s="209"/>
      <c r="O50" s="230"/>
      <c r="P50" s="209"/>
      <c r="Q50" s="230"/>
      <c r="R50" s="209"/>
      <c r="S50" s="230"/>
      <c r="T50" s="209"/>
      <c r="U50" s="230"/>
      <c r="V50" s="209"/>
    </row>
    <row r="51" spans="1:22" s="229" customFormat="1" ht="15" customHeight="1" x14ac:dyDescent="0.25">
      <c r="A51" s="101">
        <f t="shared" ca="1" si="0"/>
        <v>7</v>
      </c>
      <c r="B51" s="101">
        <f t="shared" ca="1" si="1"/>
        <v>0</v>
      </c>
      <c r="C51" s="102" t="str">
        <f ca="1">IF(E51="NoPS","",IF(COUNTIF(INDIRECT($I$13),D51),VLOOKUP(H51,PS_ScientificArea[],2,0),""))</f>
        <v/>
      </c>
      <c r="D51" s="76" t="s">
        <v>71</v>
      </c>
      <c r="E51" s="102" t="str">
        <f ca="1">IF(AND(COUNTIF(DKUNI[],G51),VLOOKUP(D51,INDIRECT($I$17),2,0)="Yes"),"PS_ScientificArea[DKUNI Scientific Area]","NoPS")</f>
        <v>NoPS</v>
      </c>
      <c r="F51" s="210" t="s">
        <v>25</v>
      </c>
      <c r="G51" s="76" t="s">
        <v>75</v>
      </c>
      <c r="H51" s="76" t="s">
        <v>21</v>
      </c>
      <c r="I51" s="207">
        <f t="shared" ca="1" si="2"/>
        <v>0</v>
      </c>
      <c r="J51" s="122">
        <f t="shared" ca="1" si="3"/>
        <v>0</v>
      </c>
      <c r="K51" s="230"/>
      <c r="L51" s="209"/>
      <c r="M51" s="230"/>
      <c r="N51" s="209"/>
      <c r="O51" s="230"/>
      <c r="P51" s="209"/>
      <c r="Q51" s="230"/>
      <c r="R51" s="209"/>
      <c r="S51" s="230"/>
      <c r="T51" s="209"/>
      <c r="U51" s="230"/>
      <c r="V51" s="209"/>
    </row>
    <row r="52" spans="1:22" s="163" customFormat="1" ht="15" customHeight="1" x14ac:dyDescent="0.25">
      <c r="A52" s="101">
        <f t="shared" ca="1" si="0"/>
        <v>7</v>
      </c>
      <c r="B52" s="101"/>
      <c r="C52" s="102"/>
      <c r="D52" s="96"/>
      <c r="E52" s="96"/>
      <c r="F52" s="96"/>
      <c r="G52" s="96"/>
      <c r="H52" s="96"/>
      <c r="I52" s="121"/>
      <c r="J52" s="122"/>
      <c r="K52" s="161"/>
      <c r="L52" s="162"/>
      <c r="M52" s="161"/>
      <c r="N52" s="162"/>
      <c r="O52" s="161"/>
      <c r="P52" s="162"/>
      <c r="Q52" s="161"/>
      <c r="R52" s="162"/>
      <c r="S52" s="161"/>
      <c r="T52" s="162"/>
      <c r="U52" s="161"/>
      <c r="V52" s="162"/>
    </row>
    <row r="53" spans="1:22" s="163" customFormat="1" ht="15" customHeight="1" x14ac:dyDescent="0.25">
      <c r="A53" s="101">
        <f t="shared" ca="1" si="0"/>
        <v>8</v>
      </c>
      <c r="B53" s="101">
        <v>150</v>
      </c>
      <c r="C53" s="212"/>
      <c r="D53" s="215" t="s">
        <v>210</v>
      </c>
      <c r="E53" s="212"/>
      <c r="F53" s="212"/>
      <c r="G53" s="212"/>
      <c r="H53" s="212"/>
      <c r="I53" s="216">
        <f t="shared" ref="I53:V53" ca="1" si="4">SUM(I32:I51)</f>
        <v>0</v>
      </c>
      <c r="J53" s="217">
        <f t="shared" ca="1" si="4"/>
        <v>0</v>
      </c>
      <c r="K53" s="219">
        <f t="shared" si="4"/>
        <v>0</v>
      </c>
      <c r="L53" s="220">
        <f t="shared" si="4"/>
        <v>0</v>
      </c>
      <c r="M53" s="219">
        <f t="shared" si="4"/>
        <v>0</v>
      </c>
      <c r="N53" s="220">
        <f t="shared" si="4"/>
        <v>0</v>
      </c>
      <c r="O53" s="219">
        <f t="shared" si="4"/>
        <v>0</v>
      </c>
      <c r="P53" s="220">
        <f t="shared" si="4"/>
        <v>0</v>
      </c>
      <c r="Q53" s="219">
        <f t="shared" si="4"/>
        <v>0</v>
      </c>
      <c r="R53" s="220">
        <f t="shared" si="4"/>
        <v>0</v>
      </c>
      <c r="S53" s="219">
        <f t="shared" si="4"/>
        <v>0</v>
      </c>
      <c r="T53" s="220">
        <f t="shared" si="4"/>
        <v>0</v>
      </c>
      <c r="U53" s="219">
        <f t="shared" si="4"/>
        <v>0</v>
      </c>
      <c r="V53" s="220">
        <f t="shared" si="4"/>
        <v>0</v>
      </c>
    </row>
    <row r="54" spans="1:22" s="163" customFormat="1" ht="15" customHeight="1" x14ac:dyDescent="0.25">
      <c r="A54" s="101">
        <f t="shared" ca="1" si="0"/>
        <v>9</v>
      </c>
      <c r="B54" s="101">
        <v>20</v>
      </c>
      <c r="C54" s="102"/>
      <c r="D54" s="96"/>
      <c r="E54" s="136"/>
      <c r="F54" s="96"/>
      <c r="G54" s="96"/>
      <c r="H54" s="96"/>
      <c r="I54" s="121">
        <f t="shared" ca="1" si="2"/>
        <v>0</v>
      </c>
      <c r="J54" s="122">
        <f t="shared" ca="1" si="3"/>
        <v>0</v>
      </c>
      <c r="K54" s="164"/>
      <c r="L54" s="162"/>
      <c r="M54" s="164"/>
      <c r="N54" s="162"/>
      <c r="O54" s="164"/>
      <c r="P54" s="162"/>
      <c r="Q54" s="164"/>
      <c r="R54" s="162"/>
      <c r="S54" s="164"/>
      <c r="T54" s="162"/>
      <c r="U54" s="164"/>
      <c r="V54" s="162"/>
    </row>
    <row r="55" spans="1:22" s="38" customFormat="1" ht="15" customHeight="1" x14ac:dyDescent="0.25">
      <c r="A55" s="101">
        <f t="shared" ca="1" si="0"/>
        <v>10</v>
      </c>
      <c r="B55" s="101">
        <v>32</v>
      </c>
      <c r="C55" s="124"/>
      <c r="D55" s="26" t="s">
        <v>178</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25">
      <c r="A56" s="101">
        <f t="shared" ca="1" si="0"/>
        <v>11</v>
      </c>
      <c r="B56" s="101">
        <f>ROW()+100</f>
        <v>156</v>
      </c>
      <c r="C56" s="96"/>
      <c r="D56" s="96" t="s">
        <v>17</v>
      </c>
      <c r="E56" s="96"/>
      <c r="F56" s="96"/>
      <c r="G56" s="27">
        <f>INDEX(ProjectSupplement[],1,2)</f>
        <v>250000</v>
      </c>
      <c r="H56" s="28" t="s">
        <v>19</v>
      </c>
      <c r="I56" s="207">
        <f ca="1">SUMIFS(56:56,$23:$23,TRUE,$55:$55,"FTE")</f>
        <v>0</v>
      </c>
      <c r="J56" s="122">
        <f ca="1">I56*G56</f>
        <v>0</v>
      </c>
      <c r="K56" s="231">
        <f ca="1">SUMIFS(K:K,$C:$C,"wet")</f>
        <v>0</v>
      </c>
      <c r="L56" s="75">
        <f ca="1">K56*$G$56</f>
        <v>0</v>
      </c>
      <c r="M56" s="231">
        <f ca="1">SUMIFS(M:M,$C:$C,"wet")</f>
        <v>0</v>
      </c>
      <c r="N56" s="75">
        <f ca="1">M56*$G$56</f>
        <v>0</v>
      </c>
      <c r="O56" s="231">
        <f ca="1">SUMIFS(O:O,$C:$C,"wet")</f>
        <v>0</v>
      </c>
      <c r="P56" s="75">
        <f ca="1">O56*$G$56</f>
        <v>0</v>
      </c>
      <c r="Q56" s="231">
        <f ca="1">SUMIFS(Q:Q,$C:$C,"wet")</f>
        <v>0</v>
      </c>
      <c r="R56" s="75">
        <f ca="1">Q56*$G$56</f>
        <v>0</v>
      </c>
      <c r="S56" s="231">
        <f ca="1">SUMIFS(S:S,$C:$C,"wet")</f>
        <v>0</v>
      </c>
      <c r="T56" s="75">
        <f ca="1">S56*$G$56</f>
        <v>0</v>
      </c>
      <c r="U56" s="231">
        <f ca="1">SUMIFS(U:U,$C:$C,"wet")</f>
        <v>0</v>
      </c>
      <c r="V56" s="75">
        <f ca="1">U56*$G$56</f>
        <v>0</v>
      </c>
    </row>
    <row r="57" spans="1:22" s="38" customFormat="1" ht="15" customHeight="1" x14ac:dyDescent="0.25">
      <c r="A57" s="101">
        <f t="shared" ca="1" si="0"/>
        <v>12</v>
      </c>
      <c r="B57" s="101">
        <f>ROW()+100</f>
        <v>157</v>
      </c>
      <c r="C57" s="96"/>
      <c r="D57" s="96" t="s">
        <v>18</v>
      </c>
      <c r="E57" s="96"/>
      <c r="F57" s="96"/>
      <c r="G57" s="29">
        <f>INDEX(ProjectSupplement[],2,2)</f>
        <v>200000</v>
      </c>
      <c r="H57" s="28" t="s">
        <v>19</v>
      </c>
      <c r="I57" s="207">
        <f ca="1">SUMIFS(57:57,$23:$23,TRUE,$55:$55,"FTE")</f>
        <v>0</v>
      </c>
      <c r="J57" s="122">
        <f ca="1">I57*G57</f>
        <v>0</v>
      </c>
      <c r="K57" s="231">
        <f ca="1">SUMIFS(K:K,$C:$C,"dry")</f>
        <v>0</v>
      </c>
      <c r="L57" s="75">
        <f ca="1">K57*$G$57</f>
        <v>0</v>
      </c>
      <c r="M57" s="231">
        <f ca="1">SUMIFS(M:M,$C:$C,"dry")</f>
        <v>0</v>
      </c>
      <c r="N57" s="75">
        <f ca="1">M57*$G$57</f>
        <v>0</v>
      </c>
      <c r="O57" s="231">
        <f ca="1">SUMIFS(O:O,$C:$C,"dry")</f>
        <v>0</v>
      </c>
      <c r="P57" s="75">
        <f ca="1">O57*$G$57</f>
        <v>0</v>
      </c>
      <c r="Q57" s="231">
        <f ca="1">SUMIFS(Q:Q,$C:$C,"dry")</f>
        <v>0</v>
      </c>
      <c r="R57" s="75">
        <f ca="1">Q57*$G$57</f>
        <v>0</v>
      </c>
      <c r="S57" s="231">
        <f ca="1">SUMIFS(S:S,$C:$C,"dry")</f>
        <v>0</v>
      </c>
      <c r="T57" s="75">
        <f ca="1">S57*$G$57</f>
        <v>0</v>
      </c>
      <c r="U57" s="231">
        <f ca="1">SUMIFS(U:U,$C:$C,"dry")</f>
        <v>0</v>
      </c>
      <c r="V57" s="75">
        <f ca="1">U57*$G$57</f>
        <v>0</v>
      </c>
    </row>
    <row r="58" spans="1:22" s="38" customFormat="1" ht="15" customHeight="1" x14ac:dyDescent="0.25">
      <c r="A58" s="101">
        <f t="shared" ca="1" si="0"/>
        <v>13</v>
      </c>
      <c r="B58" s="101">
        <v>20</v>
      </c>
      <c r="C58" s="96"/>
      <c r="D58" s="96"/>
      <c r="E58" s="96"/>
      <c r="F58" s="29"/>
      <c r="G58" s="29"/>
      <c r="H58" s="28"/>
      <c r="I58" s="109"/>
      <c r="J58" s="122"/>
      <c r="K58" s="141"/>
      <c r="L58" s="112"/>
      <c r="M58" s="96"/>
      <c r="N58" s="112"/>
      <c r="O58" s="96"/>
      <c r="P58" s="112"/>
      <c r="Q58" s="96"/>
      <c r="R58" s="112"/>
      <c r="S58" s="96"/>
      <c r="T58" s="112"/>
      <c r="U58" s="96"/>
      <c r="V58" s="112"/>
    </row>
    <row r="59" spans="1:22" s="38" customFormat="1" ht="15" customHeight="1" x14ac:dyDescent="0.25">
      <c r="A59" s="101">
        <f t="shared" ca="1" si="0"/>
        <v>14</v>
      </c>
      <c r="B59" s="101">
        <v>33</v>
      </c>
      <c r="C59" s="124"/>
      <c r="D59" s="26" t="s">
        <v>65</v>
      </c>
      <c r="E59" s="142"/>
      <c r="F59" s="26"/>
      <c r="G59" s="26"/>
      <c r="H59" s="26"/>
      <c r="I59" s="313" t="s">
        <v>31</v>
      </c>
      <c r="J59" s="314"/>
      <c r="K59" s="311" t="s">
        <v>29</v>
      </c>
      <c r="L59" s="312"/>
      <c r="M59" s="311" t="s">
        <v>29</v>
      </c>
      <c r="N59" s="312"/>
      <c r="O59" s="311" t="s">
        <v>29</v>
      </c>
      <c r="P59" s="312"/>
      <c r="Q59" s="311" t="s">
        <v>29</v>
      </c>
      <c r="R59" s="312"/>
      <c r="S59" s="311" t="s">
        <v>29</v>
      </c>
      <c r="T59" s="312"/>
      <c r="U59" s="311" t="s">
        <v>29</v>
      </c>
      <c r="V59" s="312"/>
    </row>
    <row r="60" spans="1:22" s="38" customFormat="1" ht="15" customHeight="1" x14ac:dyDescent="0.25">
      <c r="A60" s="101">
        <f t="shared" ca="1" si="0"/>
        <v>14</v>
      </c>
      <c r="B60" s="101"/>
      <c r="C60" s="146"/>
      <c r="D60" s="147" t="s">
        <v>121</v>
      </c>
      <c r="E60" s="147"/>
      <c r="F60" s="74"/>
      <c r="G60" s="74"/>
      <c r="H60" s="74"/>
      <c r="I60" s="39"/>
      <c r="J60" s="134"/>
      <c r="K60" s="149" t="s">
        <v>91</v>
      </c>
      <c r="L60" s="134"/>
      <c r="M60" s="152"/>
      <c r="N60" s="134"/>
      <c r="O60" s="152"/>
      <c r="P60" s="134"/>
      <c r="Q60" s="152"/>
      <c r="R60" s="134"/>
      <c r="S60" s="152"/>
      <c r="T60" s="134"/>
      <c r="U60" s="152"/>
      <c r="V60" s="134"/>
    </row>
    <row r="61" spans="1:22" s="38" customFormat="1" ht="15" customHeight="1" x14ac:dyDescent="0.25">
      <c r="A61" s="101">
        <f t="shared" ca="1" si="0"/>
        <v>15</v>
      </c>
      <c r="B61" s="101">
        <f ca="1">IF(D61&lt;&gt;INDEX(INDIRECT($I$15),1),ROW()+200,0)</f>
        <v>261</v>
      </c>
      <c r="C61" s="96"/>
      <c r="D61" s="76" t="s">
        <v>36</v>
      </c>
      <c r="E61" s="76"/>
      <c r="F61" s="210" t="s">
        <v>246</v>
      </c>
      <c r="G61" s="96"/>
      <c r="H61" s="96"/>
      <c r="I61" s="302">
        <f ca="1">SUMIFS(61:61,$23:$23,TRUE,$59:$59,"Costs")</f>
        <v>0</v>
      </c>
      <c r="J61" s="303"/>
      <c r="K61" s="306"/>
      <c r="L61" s="307"/>
      <c r="M61" s="306"/>
      <c r="N61" s="307"/>
      <c r="O61" s="306"/>
      <c r="P61" s="307"/>
      <c r="Q61" s="306"/>
      <c r="R61" s="307"/>
      <c r="S61" s="306"/>
      <c r="T61" s="307"/>
      <c r="U61" s="306"/>
      <c r="V61" s="307"/>
    </row>
    <row r="62" spans="1:22" s="38" customFormat="1" ht="15" customHeight="1" x14ac:dyDescent="0.25">
      <c r="A62" s="101">
        <f t="shared" ca="1" si="0"/>
        <v>15</v>
      </c>
      <c r="B62" s="101">
        <f t="shared" ref="B62:B80" ca="1" si="5">IF(D62&lt;&gt;INDEX(INDIRECT($I$15),1),ROW()+200,0)</f>
        <v>0</v>
      </c>
      <c r="C62" s="96"/>
      <c r="D62" s="76" t="s">
        <v>26</v>
      </c>
      <c r="E62" s="76"/>
      <c r="F62" s="210" t="s">
        <v>246</v>
      </c>
      <c r="G62" s="96"/>
      <c r="H62" s="96"/>
      <c r="I62" s="302">
        <f t="shared" ref="I62:I80" ca="1" si="6">SUMIFS(62:62,$23:$23,TRUE,$59:$59,"Costs")</f>
        <v>0</v>
      </c>
      <c r="J62" s="303"/>
      <c r="K62" s="306"/>
      <c r="L62" s="307"/>
      <c r="M62" s="306"/>
      <c r="N62" s="307"/>
      <c r="O62" s="306"/>
      <c r="P62" s="307"/>
      <c r="Q62" s="306"/>
      <c r="R62" s="307"/>
      <c r="S62" s="306"/>
      <c r="T62" s="307"/>
      <c r="U62" s="306"/>
      <c r="V62" s="307"/>
    </row>
    <row r="63" spans="1:22" s="38" customFormat="1" ht="15" customHeight="1" x14ac:dyDescent="0.25">
      <c r="A63" s="101">
        <f t="shared" ca="1" si="0"/>
        <v>15</v>
      </c>
      <c r="B63" s="101">
        <f t="shared" ca="1" si="5"/>
        <v>0</v>
      </c>
      <c r="C63" s="96"/>
      <c r="D63" s="76" t="s">
        <v>26</v>
      </c>
      <c r="E63" s="76"/>
      <c r="F63" s="210" t="s">
        <v>246</v>
      </c>
      <c r="G63" s="96"/>
      <c r="H63" s="96"/>
      <c r="I63" s="302">
        <f t="shared" ca="1" si="6"/>
        <v>0</v>
      </c>
      <c r="J63" s="303"/>
      <c r="K63" s="306"/>
      <c r="L63" s="307"/>
      <c r="M63" s="306"/>
      <c r="N63" s="307"/>
      <c r="O63" s="306"/>
      <c r="P63" s="307"/>
      <c r="Q63" s="306"/>
      <c r="R63" s="307"/>
      <c r="S63" s="306"/>
      <c r="T63" s="307"/>
      <c r="U63" s="306"/>
      <c r="V63" s="307"/>
    </row>
    <row r="64" spans="1:22" s="38" customFormat="1" ht="15" customHeight="1" x14ac:dyDescent="0.25">
      <c r="A64" s="101">
        <f t="shared" ca="1" si="0"/>
        <v>15</v>
      </c>
      <c r="B64" s="101">
        <f t="shared" ca="1" si="5"/>
        <v>0</v>
      </c>
      <c r="C64" s="96"/>
      <c r="D64" s="76" t="s">
        <v>26</v>
      </c>
      <c r="E64" s="76"/>
      <c r="F64" s="210" t="s">
        <v>246</v>
      </c>
      <c r="G64" s="96"/>
      <c r="H64" s="96"/>
      <c r="I64" s="302">
        <f t="shared" ca="1" si="6"/>
        <v>0</v>
      </c>
      <c r="J64" s="303"/>
      <c r="K64" s="306"/>
      <c r="L64" s="307"/>
      <c r="M64" s="306"/>
      <c r="N64" s="307"/>
      <c r="O64" s="306"/>
      <c r="P64" s="307"/>
      <c r="Q64" s="306"/>
      <c r="R64" s="307"/>
      <c r="S64" s="306"/>
      <c r="T64" s="307"/>
      <c r="U64" s="306"/>
      <c r="V64" s="307"/>
    </row>
    <row r="65" spans="1:22" s="38" customFormat="1" ht="15" customHeight="1" x14ac:dyDescent="0.25">
      <c r="A65" s="101">
        <f t="shared" ca="1" si="0"/>
        <v>15</v>
      </c>
      <c r="B65" s="101">
        <f t="shared" ca="1" si="5"/>
        <v>0</v>
      </c>
      <c r="C65" s="96"/>
      <c r="D65" s="76" t="s">
        <v>26</v>
      </c>
      <c r="E65" s="76"/>
      <c r="F65" s="210" t="s">
        <v>246</v>
      </c>
      <c r="G65" s="96"/>
      <c r="H65" s="96"/>
      <c r="I65" s="302">
        <f t="shared" ca="1" si="6"/>
        <v>0</v>
      </c>
      <c r="J65" s="303"/>
      <c r="K65" s="306"/>
      <c r="L65" s="307"/>
      <c r="M65" s="306"/>
      <c r="N65" s="307"/>
      <c r="O65" s="306"/>
      <c r="P65" s="307"/>
      <c r="Q65" s="306"/>
      <c r="R65" s="307"/>
      <c r="S65" s="306"/>
      <c r="T65" s="307"/>
      <c r="U65" s="306"/>
      <c r="V65" s="307"/>
    </row>
    <row r="66" spans="1:22" s="38" customFormat="1" ht="15" customHeight="1" x14ac:dyDescent="0.25">
      <c r="A66" s="101">
        <f t="shared" ca="1" si="0"/>
        <v>15</v>
      </c>
      <c r="B66" s="101">
        <f t="shared" ca="1" si="5"/>
        <v>0</v>
      </c>
      <c r="C66" s="96"/>
      <c r="D66" s="76" t="s">
        <v>26</v>
      </c>
      <c r="E66" s="76"/>
      <c r="F66" s="210" t="s">
        <v>246</v>
      </c>
      <c r="G66" s="96"/>
      <c r="H66" s="96"/>
      <c r="I66" s="302">
        <f t="shared" ca="1" si="6"/>
        <v>0</v>
      </c>
      <c r="J66" s="303"/>
      <c r="K66" s="306"/>
      <c r="L66" s="307"/>
      <c r="M66" s="306"/>
      <c r="N66" s="307"/>
      <c r="O66" s="306"/>
      <c r="P66" s="307"/>
      <c r="Q66" s="306"/>
      <c r="R66" s="307"/>
      <c r="S66" s="306"/>
      <c r="T66" s="307"/>
      <c r="U66" s="306"/>
      <c r="V66" s="307"/>
    </row>
    <row r="67" spans="1:22" s="38" customFormat="1" ht="15" customHeight="1" x14ac:dyDescent="0.25">
      <c r="A67" s="101">
        <f t="shared" ca="1" si="0"/>
        <v>15</v>
      </c>
      <c r="B67" s="101">
        <f t="shared" ca="1" si="5"/>
        <v>0</v>
      </c>
      <c r="C67" s="96"/>
      <c r="D67" s="76" t="s">
        <v>26</v>
      </c>
      <c r="E67" s="76"/>
      <c r="F67" s="210" t="s">
        <v>246</v>
      </c>
      <c r="G67" s="96"/>
      <c r="H67" s="96"/>
      <c r="I67" s="302">
        <f t="shared" ca="1" si="6"/>
        <v>0</v>
      </c>
      <c r="J67" s="303"/>
      <c r="K67" s="306"/>
      <c r="L67" s="307"/>
      <c r="M67" s="306"/>
      <c r="N67" s="307"/>
      <c r="O67" s="306"/>
      <c r="P67" s="307"/>
      <c r="Q67" s="306"/>
      <c r="R67" s="307"/>
      <c r="S67" s="306"/>
      <c r="T67" s="307"/>
      <c r="U67" s="306"/>
      <c r="V67" s="307"/>
    </row>
    <row r="68" spans="1:22" s="38" customFormat="1" ht="15" customHeight="1" x14ac:dyDescent="0.25">
      <c r="A68" s="101">
        <f t="shared" ca="1" si="0"/>
        <v>15</v>
      </c>
      <c r="B68" s="101">
        <f t="shared" ca="1" si="5"/>
        <v>0</v>
      </c>
      <c r="C68" s="96"/>
      <c r="D68" s="76" t="s">
        <v>26</v>
      </c>
      <c r="E68" s="76"/>
      <c r="F68" s="210" t="s">
        <v>246</v>
      </c>
      <c r="G68" s="96"/>
      <c r="H68" s="96"/>
      <c r="I68" s="302">
        <f t="shared" ca="1" si="6"/>
        <v>0</v>
      </c>
      <c r="J68" s="303"/>
      <c r="K68" s="306"/>
      <c r="L68" s="307"/>
      <c r="M68" s="306"/>
      <c r="N68" s="307"/>
      <c r="O68" s="306"/>
      <c r="P68" s="307"/>
      <c r="Q68" s="306"/>
      <c r="R68" s="307"/>
      <c r="S68" s="306"/>
      <c r="T68" s="307"/>
      <c r="U68" s="306"/>
      <c r="V68" s="307"/>
    </row>
    <row r="69" spans="1:22" s="38" customFormat="1" ht="15" customHeight="1" x14ac:dyDescent="0.25">
      <c r="A69" s="101">
        <f t="shared" ca="1" si="0"/>
        <v>15</v>
      </c>
      <c r="B69" s="101">
        <f t="shared" ca="1" si="5"/>
        <v>0</v>
      </c>
      <c r="C69" s="96"/>
      <c r="D69" s="76" t="s">
        <v>26</v>
      </c>
      <c r="E69" s="76"/>
      <c r="F69" s="210" t="s">
        <v>246</v>
      </c>
      <c r="G69" s="96"/>
      <c r="H69" s="96"/>
      <c r="I69" s="302">
        <f t="shared" ca="1" si="6"/>
        <v>0</v>
      </c>
      <c r="J69" s="303"/>
      <c r="K69" s="306"/>
      <c r="L69" s="307"/>
      <c r="M69" s="306"/>
      <c r="N69" s="307"/>
      <c r="O69" s="306"/>
      <c r="P69" s="307"/>
      <c r="Q69" s="306"/>
      <c r="R69" s="307"/>
      <c r="S69" s="306"/>
      <c r="T69" s="307"/>
      <c r="U69" s="306"/>
      <c r="V69" s="307"/>
    </row>
    <row r="70" spans="1:22" s="38" customFormat="1" ht="15" customHeight="1" x14ac:dyDescent="0.25">
      <c r="A70" s="101">
        <f t="shared" ca="1" si="0"/>
        <v>15</v>
      </c>
      <c r="B70" s="101">
        <f t="shared" ca="1" si="5"/>
        <v>0</v>
      </c>
      <c r="C70" s="96"/>
      <c r="D70" s="76" t="s">
        <v>26</v>
      </c>
      <c r="E70" s="76"/>
      <c r="F70" s="210" t="s">
        <v>246</v>
      </c>
      <c r="G70" s="96"/>
      <c r="H70" s="96"/>
      <c r="I70" s="302">
        <f t="shared" ca="1" si="6"/>
        <v>0</v>
      </c>
      <c r="J70" s="303"/>
      <c r="K70" s="306"/>
      <c r="L70" s="307"/>
      <c r="M70" s="306"/>
      <c r="N70" s="307"/>
      <c r="O70" s="306"/>
      <c r="P70" s="307"/>
      <c r="Q70" s="306"/>
      <c r="R70" s="307"/>
      <c r="S70" s="306"/>
      <c r="T70" s="307"/>
      <c r="U70" s="306"/>
      <c r="V70" s="307"/>
    </row>
    <row r="71" spans="1:22" s="38" customFormat="1" ht="15" customHeight="1" x14ac:dyDescent="0.25">
      <c r="A71" s="101">
        <f t="shared" ca="1" si="0"/>
        <v>15</v>
      </c>
      <c r="B71" s="101">
        <f t="shared" ca="1" si="5"/>
        <v>0</v>
      </c>
      <c r="C71" s="96"/>
      <c r="D71" s="76" t="s">
        <v>26</v>
      </c>
      <c r="E71" s="76"/>
      <c r="F71" s="210" t="s">
        <v>246</v>
      </c>
      <c r="G71" s="96"/>
      <c r="H71" s="96"/>
      <c r="I71" s="302">
        <f t="shared" ca="1" si="6"/>
        <v>0</v>
      </c>
      <c r="J71" s="303"/>
      <c r="K71" s="306"/>
      <c r="L71" s="307"/>
      <c r="M71" s="306"/>
      <c r="N71" s="307"/>
      <c r="O71" s="306"/>
      <c r="P71" s="307"/>
      <c r="Q71" s="306"/>
      <c r="R71" s="307"/>
      <c r="S71" s="306"/>
      <c r="T71" s="307"/>
      <c r="U71" s="306"/>
      <c r="V71" s="307"/>
    </row>
    <row r="72" spans="1:22" s="38" customFormat="1" ht="15" customHeight="1" x14ac:dyDescent="0.25">
      <c r="A72" s="101">
        <f t="shared" ca="1" si="0"/>
        <v>15</v>
      </c>
      <c r="B72" s="101">
        <f t="shared" ca="1" si="5"/>
        <v>0</v>
      </c>
      <c r="C72" s="96"/>
      <c r="D72" s="76" t="s">
        <v>26</v>
      </c>
      <c r="E72" s="76"/>
      <c r="F72" s="210" t="s">
        <v>246</v>
      </c>
      <c r="G72" s="96"/>
      <c r="H72" s="96"/>
      <c r="I72" s="302">
        <f t="shared" ca="1" si="6"/>
        <v>0</v>
      </c>
      <c r="J72" s="303"/>
      <c r="K72" s="306"/>
      <c r="L72" s="307"/>
      <c r="M72" s="306"/>
      <c r="N72" s="307"/>
      <c r="O72" s="306"/>
      <c r="P72" s="307"/>
      <c r="Q72" s="306"/>
      <c r="R72" s="307"/>
      <c r="S72" s="306"/>
      <c r="T72" s="307"/>
      <c r="U72" s="306"/>
      <c r="V72" s="307"/>
    </row>
    <row r="73" spans="1:22" s="38" customFormat="1" ht="15" customHeight="1" x14ac:dyDescent="0.25">
      <c r="A73" s="101">
        <f t="shared" ca="1" si="0"/>
        <v>15</v>
      </c>
      <c r="B73" s="101">
        <f t="shared" ca="1" si="5"/>
        <v>0</v>
      </c>
      <c r="C73" s="96"/>
      <c r="D73" s="76" t="s">
        <v>26</v>
      </c>
      <c r="E73" s="76"/>
      <c r="F73" s="210" t="s">
        <v>246</v>
      </c>
      <c r="G73" s="96"/>
      <c r="H73" s="96"/>
      <c r="I73" s="302">
        <f t="shared" ca="1" si="6"/>
        <v>0</v>
      </c>
      <c r="J73" s="303"/>
      <c r="K73" s="306"/>
      <c r="L73" s="307"/>
      <c r="M73" s="306"/>
      <c r="N73" s="307"/>
      <c r="O73" s="306"/>
      <c r="P73" s="307"/>
      <c r="Q73" s="306"/>
      <c r="R73" s="307"/>
      <c r="S73" s="306"/>
      <c r="T73" s="307"/>
      <c r="U73" s="306"/>
      <c r="V73" s="307"/>
    </row>
    <row r="74" spans="1:22" s="38" customFormat="1" ht="15" customHeight="1" x14ac:dyDescent="0.25">
      <c r="A74" s="101">
        <f t="shared" ca="1" si="0"/>
        <v>15</v>
      </c>
      <c r="B74" s="101">
        <f t="shared" ca="1" si="5"/>
        <v>0</v>
      </c>
      <c r="C74" s="96"/>
      <c r="D74" s="76" t="s">
        <v>26</v>
      </c>
      <c r="E74" s="76"/>
      <c r="F74" s="210" t="s">
        <v>246</v>
      </c>
      <c r="G74" s="96"/>
      <c r="H74" s="96"/>
      <c r="I74" s="302">
        <f t="shared" ca="1" si="6"/>
        <v>0</v>
      </c>
      <c r="J74" s="303"/>
      <c r="K74" s="306"/>
      <c r="L74" s="307"/>
      <c r="M74" s="306"/>
      <c r="N74" s="307"/>
      <c r="O74" s="306"/>
      <c r="P74" s="307"/>
      <c r="Q74" s="306"/>
      <c r="R74" s="307"/>
      <c r="S74" s="306"/>
      <c r="T74" s="307"/>
      <c r="U74" s="306"/>
      <c r="V74" s="307"/>
    </row>
    <row r="75" spans="1:22" s="38" customFormat="1" ht="15" customHeight="1" x14ac:dyDescent="0.25">
      <c r="A75" s="101">
        <f t="shared" ca="1" si="0"/>
        <v>15</v>
      </c>
      <c r="B75" s="101">
        <f t="shared" ca="1" si="5"/>
        <v>0</v>
      </c>
      <c r="C75" s="96"/>
      <c r="D75" s="76" t="s">
        <v>26</v>
      </c>
      <c r="E75" s="76"/>
      <c r="F75" s="210" t="s">
        <v>246</v>
      </c>
      <c r="G75" s="96"/>
      <c r="H75" s="96"/>
      <c r="I75" s="302">
        <f t="shared" ca="1" si="6"/>
        <v>0</v>
      </c>
      <c r="J75" s="303"/>
      <c r="K75" s="306"/>
      <c r="L75" s="307"/>
      <c r="M75" s="306"/>
      <c r="N75" s="307"/>
      <c r="O75" s="306"/>
      <c r="P75" s="307"/>
      <c r="Q75" s="306"/>
      <c r="R75" s="307"/>
      <c r="S75" s="306"/>
      <c r="T75" s="307"/>
      <c r="U75" s="306"/>
      <c r="V75" s="307"/>
    </row>
    <row r="76" spans="1:22" s="38" customFormat="1" ht="15" customHeight="1" x14ac:dyDescent="0.25">
      <c r="A76" s="101">
        <f t="shared" ca="1" si="0"/>
        <v>15</v>
      </c>
      <c r="B76" s="101">
        <f t="shared" ca="1" si="5"/>
        <v>0</v>
      </c>
      <c r="C76" s="96"/>
      <c r="D76" s="76" t="s">
        <v>26</v>
      </c>
      <c r="E76" s="76"/>
      <c r="F76" s="210" t="s">
        <v>246</v>
      </c>
      <c r="G76" s="96"/>
      <c r="H76" s="96"/>
      <c r="I76" s="302">
        <f t="shared" ca="1" si="6"/>
        <v>0</v>
      </c>
      <c r="J76" s="303"/>
      <c r="K76" s="306"/>
      <c r="L76" s="307"/>
      <c r="M76" s="306"/>
      <c r="N76" s="307"/>
      <c r="O76" s="306"/>
      <c r="P76" s="307"/>
      <c r="Q76" s="306"/>
      <c r="R76" s="307"/>
      <c r="S76" s="306"/>
      <c r="T76" s="307"/>
      <c r="U76" s="306"/>
      <c r="V76" s="307"/>
    </row>
    <row r="77" spans="1:22" s="38" customFormat="1" ht="15" customHeight="1" x14ac:dyDescent="0.25">
      <c r="A77" s="101">
        <f t="shared" ca="1" si="0"/>
        <v>15</v>
      </c>
      <c r="B77" s="101">
        <f t="shared" ca="1" si="5"/>
        <v>0</v>
      </c>
      <c r="C77" s="96"/>
      <c r="D77" s="76" t="s">
        <v>26</v>
      </c>
      <c r="E77" s="76"/>
      <c r="F77" s="210" t="s">
        <v>246</v>
      </c>
      <c r="G77" s="96"/>
      <c r="H77" s="96"/>
      <c r="I77" s="302">
        <f t="shared" ca="1" si="6"/>
        <v>0</v>
      </c>
      <c r="J77" s="303"/>
      <c r="K77" s="306"/>
      <c r="L77" s="307"/>
      <c r="M77" s="306"/>
      <c r="N77" s="307"/>
      <c r="O77" s="306"/>
      <c r="P77" s="307"/>
      <c r="Q77" s="306"/>
      <c r="R77" s="307"/>
      <c r="S77" s="306"/>
      <c r="T77" s="307"/>
      <c r="U77" s="306"/>
      <c r="V77" s="307"/>
    </row>
    <row r="78" spans="1:22" s="38" customFormat="1" ht="15" customHeight="1" x14ac:dyDescent="0.25">
      <c r="A78" s="101">
        <f t="shared" ca="1" si="0"/>
        <v>15</v>
      </c>
      <c r="B78" s="101">
        <f t="shared" ca="1" si="5"/>
        <v>0</v>
      </c>
      <c r="C78" s="96"/>
      <c r="D78" s="76" t="s">
        <v>26</v>
      </c>
      <c r="E78" s="76"/>
      <c r="F78" s="210" t="s">
        <v>246</v>
      </c>
      <c r="G78" s="96"/>
      <c r="H78" s="96"/>
      <c r="I78" s="302">
        <f t="shared" ca="1" si="6"/>
        <v>0</v>
      </c>
      <c r="J78" s="303"/>
      <c r="K78" s="306"/>
      <c r="L78" s="307"/>
      <c r="M78" s="306"/>
      <c r="N78" s="307"/>
      <c r="O78" s="306"/>
      <c r="P78" s="307"/>
      <c r="Q78" s="306"/>
      <c r="R78" s="307"/>
      <c r="S78" s="306"/>
      <c r="T78" s="307"/>
      <c r="U78" s="306"/>
      <c r="V78" s="307"/>
    </row>
    <row r="79" spans="1:22" s="38" customFormat="1" ht="15" customHeight="1" x14ac:dyDescent="0.25">
      <c r="A79" s="101">
        <f t="shared" ca="1" si="0"/>
        <v>15</v>
      </c>
      <c r="B79" s="101">
        <f t="shared" ca="1" si="5"/>
        <v>0</v>
      </c>
      <c r="C79" s="96"/>
      <c r="D79" s="76" t="s">
        <v>26</v>
      </c>
      <c r="E79" s="76"/>
      <c r="F79" s="210" t="s">
        <v>246</v>
      </c>
      <c r="G79" s="96"/>
      <c r="H79" s="96"/>
      <c r="I79" s="302">
        <f t="shared" ca="1" si="6"/>
        <v>0</v>
      </c>
      <c r="J79" s="303"/>
      <c r="K79" s="306"/>
      <c r="L79" s="307"/>
      <c r="M79" s="306"/>
      <c r="N79" s="307"/>
      <c r="O79" s="306"/>
      <c r="P79" s="307"/>
      <c r="Q79" s="306"/>
      <c r="R79" s="307"/>
      <c r="S79" s="306"/>
      <c r="T79" s="307"/>
      <c r="U79" s="306"/>
      <c r="V79" s="307"/>
    </row>
    <row r="80" spans="1:22" s="38" customFormat="1" ht="15" customHeight="1" x14ac:dyDescent="0.25">
      <c r="A80" s="101">
        <f t="shared" ca="1" si="0"/>
        <v>15</v>
      </c>
      <c r="B80" s="101">
        <f t="shared" ca="1" si="5"/>
        <v>0</v>
      </c>
      <c r="C80" s="96"/>
      <c r="D80" s="76" t="s">
        <v>26</v>
      </c>
      <c r="E80" s="76"/>
      <c r="F80" s="210" t="s">
        <v>246</v>
      </c>
      <c r="G80" s="96"/>
      <c r="H80" s="73"/>
      <c r="I80" s="302">
        <f t="shared" ca="1" si="6"/>
        <v>0</v>
      </c>
      <c r="J80" s="303"/>
      <c r="K80" s="306"/>
      <c r="L80" s="307"/>
      <c r="M80" s="306"/>
      <c r="N80" s="307"/>
      <c r="O80" s="306"/>
      <c r="P80" s="307"/>
      <c r="Q80" s="306"/>
      <c r="R80" s="307"/>
      <c r="S80" s="306"/>
      <c r="T80" s="307"/>
      <c r="U80" s="306"/>
      <c r="V80" s="307"/>
    </row>
    <row r="81" spans="1:22" s="38" customFormat="1" ht="15" customHeight="1" x14ac:dyDescent="0.25">
      <c r="A81" s="101">
        <f t="shared" ca="1" si="0"/>
        <v>15</v>
      </c>
      <c r="B81" s="101"/>
      <c r="C81" s="96"/>
      <c r="D81" s="96"/>
      <c r="E81" s="96"/>
      <c r="F81" s="96"/>
      <c r="G81" s="96"/>
      <c r="H81" s="96"/>
      <c r="I81" s="123"/>
      <c r="J81" s="122"/>
      <c r="K81" s="141"/>
      <c r="L81" s="162"/>
      <c r="M81" s="141"/>
      <c r="N81" s="162"/>
      <c r="O81" s="141"/>
      <c r="P81" s="162"/>
      <c r="Q81" s="141"/>
      <c r="R81" s="162"/>
      <c r="S81" s="141"/>
      <c r="T81" s="162"/>
      <c r="U81" s="141"/>
      <c r="V81" s="162"/>
    </row>
    <row r="82" spans="1:22" s="38" customFormat="1" ht="15" customHeight="1" x14ac:dyDescent="0.25">
      <c r="A82" s="101">
        <f t="shared" ca="1" si="0"/>
        <v>16</v>
      </c>
      <c r="B82" s="101">
        <v>279</v>
      </c>
      <c r="C82" s="215"/>
      <c r="D82" s="215" t="s">
        <v>223</v>
      </c>
      <c r="E82" s="213"/>
      <c r="F82" s="213"/>
      <c r="G82" s="213"/>
      <c r="H82" s="214"/>
      <c r="I82" s="304">
        <f ca="1">SUM(I61:J80)</f>
        <v>0</v>
      </c>
      <c r="J82" s="305"/>
      <c r="K82" s="300">
        <f>SUM(K61:L80)</f>
        <v>0</v>
      </c>
      <c r="L82" s="301"/>
      <c r="M82" s="300">
        <f>SUM(M61:N80)</f>
        <v>0</v>
      </c>
      <c r="N82" s="301"/>
      <c r="O82" s="300">
        <f>SUM(O61:P80)</f>
        <v>0</v>
      </c>
      <c r="P82" s="301"/>
      <c r="Q82" s="300">
        <f>SUM(Q61:R80)</f>
        <v>0</v>
      </c>
      <c r="R82" s="301"/>
      <c r="S82" s="300">
        <f>SUM(S61:T80)</f>
        <v>0</v>
      </c>
      <c r="T82" s="301"/>
      <c r="U82" s="300">
        <f>SUM(U61:V80)</f>
        <v>0</v>
      </c>
      <c r="V82" s="301"/>
    </row>
    <row r="83" spans="1:22" s="38" customFormat="1" ht="15" customHeight="1" x14ac:dyDescent="0.25">
      <c r="A83" s="101">
        <f t="shared" ca="1" si="0"/>
        <v>17</v>
      </c>
      <c r="B83" s="101">
        <v>20</v>
      </c>
      <c r="C83" s="96"/>
      <c r="D83" s="96"/>
      <c r="E83" s="96"/>
      <c r="F83" s="96"/>
      <c r="G83" s="96"/>
      <c r="H83" s="96"/>
      <c r="I83" s="109"/>
      <c r="J83" s="122">
        <f ca="1">SUMIFS(83:83,$23:$23,TRUE,$59:$59,"Costs")</f>
        <v>0</v>
      </c>
      <c r="K83" s="141"/>
      <c r="L83" s="72"/>
      <c r="M83" s="141"/>
      <c r="N83" s="72"/>
      <c r="O83" s="141"/>
      <c r="P83" s="72"/>
      <c r="Q83" s="141"/>
      <c r="R83" s="72"/>
      <c r="S83" s="141"/>
      <c r="T83" s="72"/>
      <c r="U83" s="141"/>
      <c r="V83" s="72"/>
    </row>
  </sheetData>
  <sheetProtection algorithmName="SHA-512" hashValue="KJ+KM/HJ8vV9r6jh31rUIej0LvfWsvGPgTOP5q/ZSBNw3LvJALVfeOYjU93ygYKvf4OtSZfVQo4BqcKbI5quVw==" saltValue="APgMZWNdY+O/yNmmXp93ZA==" spinCount="100000" sheet="1" objects="1" scenarios="1"/>
  <mergeCells count="160">
    <mergeCell ref="F21:G21"/>
    <mergeCell ref="F4:G4"/>
    <mergeCell ref="F11:G11"/>
    <mergeCell ref="F13:G13"/>
    <mergeCell ref="F16:G16"/>
    <mergeCell ref="F19:G19"/>
    <mergeCell ref="I78:J78"/>
    <mergeCell ref="I79:J79"/>
    <mergeCell ref="S82:T82"/>
    <mergeCell ref="K80:L80"/>
    <mergeCell ref="I80:J80"/>
    <mergeCell ref="K61:L61"/>
    <mergeCell ref="K62:L62"/>
    <mergeCell ref="K63:L63"/>
    <mergeCell ref="K64:L64"/>
    <mergeCell ref="K65:L65"/>
    <mergeCell ref="K66:L66"/>
    <mergeCell ref="K67:L67"/>
    <mergeCell ref="K68:L68"/>
    <mergeCell ref="K69:L69"/>
    <mergeCell ref="K70:L70"/>
    <mergeCell ref="K71:L71"/>
    <mergeCell ref="K72:L72"/>
    <mergeCell ref="K73:L73"/>
    <mergeCell ref="U82:V82"/>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82:J82"/>
    <mergeCell ref="K82:L82"/>
    <mergeCell ref="M82:N82"/>
    <mergeCell ref="O82:P82"/>
    <mergeCell ref="Q82:R82"/>
    <mergeCell ref="K76:L76"/>
    <mergeCell ref="K77:L77"/>
    <mergeCell ref="K78:L78"/>
    <mergeCell ref="K79:L79"/>
    <mergeCell ref="K74:L74"/>
    <mergeCell ref="K75:L75"/>
    <mergeCell ref="I75:J75"/>
    <mergeCell ref="I76:J76"/>
    <mergeCell ref="I77:J77"/>
    <mergeCell ref="M80:N80"/>
    <mergeCell ref="M71:N71"/>
    <mergeCell ref="M72:N72"/>
    <mergeCell ref="M73:N73"/>
    <mergeCell ref="M74:N74"/>
    <mergeCell ref="M75:N75"/>
    <mergeCell ref="M76:N76"/>
    <mergeCell ref="M77:N77"/>
    <mergeCell ref="M78:N78"/>
    <mergeCell ref="M79:N79"/>
    <mergeCell ref="M66:N66"/>
    <mergeCell ref="M67:N67"/>
    <mergeCell ref="M68:N68"/>
    <mergeCell ref="M69:N69"/>
    <mergeCell ref="M70:N70"/>
    <mergeCell ref="O61:P61"/>
    <mergeCell ref="O62:P62"/>
    <mergeCell ref="O63:P63"/>
    <mergeCell ref="O64:P64"/>
    <mergeCell ref="O65:P65"/>
    <mergeCell ref="M61:N61"/>
    <mergeCell ref="M62:N62"/>
    <mergeCell ref="M63:N63"/>
    <mergeCell ref="M64:N64"/>
    <mergeCell ref="M65:N65"/>
    <mergeCell ref="Q62:R62"/>
    <mergeCell ref="Q63:R63"/>
    <mergeCell ref="Q64:R64"/>
    <mergeCell ref="Q65:R6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Q78:R78"/>
    <mergeCell ref="Q79:R79"/>
    <mergeCell ref="Q80:R80"/>
    <mergeCell ref="Q71:R71"/>
    <mergeCell ref="Q72:R72"/>
    <mergeCell ref="Q73:R73"/>
    <mergeCell ref="Q74:R74"/>
    <mergeCell ref="Q75:R75"/>
    <mergeCell ref="Q66:R66"/>
    <mergeCell ref="Q67:R67"/>
    <mergeCell ref="Q68:R68"/>
    <mergeCell ref="Q69:R69"/>
    <mergeCell ref="Q70:R70"/>
    <mergeCell ref="S78:T78"/>
    <mergeCell ref="S79:T79"/>
    <mergeCell ref="S80:T80"/>
    <mergeCell ref="S71:T71"/>
    <mergeCell ref="S72:T72"/>
    <mergeCell ref="S73:T73"/>
    <mergeCell ref="S74:T74"/>
    <mergeCell ref="S75:T75"/>
    <mergeCell ref="S66:T66"/>
    <mergeCell ref="S67:T67"/>
    <mergeCell ref="S68:T68"/>
    <mergeCell ref="S69:T69"/>
    <mergeCell ref="S70:T70"/>
    <mergeCell ref="U78:V78"/>
    <mergeCell ref="U79:V79"/>
    <mergeCell ref="U80:V80"/>
    <mergeCell ref="U71:V71"/>
    <mergeCell ref="U72:V72"/>
    <mergeCell ref="U73:V73"/>
    <mergeCell ref="U74:V74"/>
    <mergeCell ref="U75:V75"/>
    <mergeCell ref="U66:V66"/>
    <mergeCell ref="U67:V67"/>
    <mergeCell ref="U68:V68"/>
    <mergeCell ref="U69:V69"/>
    <mergeCell ref="U70:V70"/>
    <mergeCell ref="S59:T59"/>
    <mergeCell ref="U59:V59"/>
    <mergeCell ref="K59:L59"/>
    <mergeCell ref="I59:J59"/>
    <mergeCell ref="M59:N59"/>
    <mergeCell ref="O59:P59"/>
    <mergeCell ref="Q59:R59"/>
    <mergeCell ref="U76:V76"/>
    <mergeCell ref="U77:V77"/>
    <mergeCell ref="U61:V61"/>
    <mergeCell ref="U62:V62"/>
    <mergeCell ref="U63:V63"/>
    <mergeCell ref="U64:V64"/>
    <mergeCell ref="U65:V65"/>
    <mergeCell ref="S76:T76"/>
    <mergeCell ref="S77:T77"/>
    <mergeCell ref="S61:T61"/>
    <mergeCell ref="S62:T62"/>
    <mergeCell ref="S63:T63"/>
    <mergeCell ref="S64:T64"/>
    <mergeCell ref="S65:T65"/>
    <mergeCell ref="Q76:R76"/>
    <mergeCell ref="Q77:R77"/>
    <mergeCell ref="Q61:R61"/>
  </mergeCells>
  <conditionalFormatting sqref="C5">
    <cfRule type="expression" dxfId="172" priority="1">
      <formula>$C$5&lt;&gt;""</formula>
    </cfRule>
  </conditionalFormatting>
  <conditionalFormatting sqref="F21:G21">
    <cfRule type="expression" dxfId="171" priority="221">
      <formula>$F$21="Project duration exceeds max years"</formula>
    </cfRule>
  </conditionalFormatting>
  <conditionalFormatting sqref="G1:G1048576">
    <cfRule type="expression" dxfId="170" priority="230">
      <formula>AND(D1&lt;&gt;INDEX(INDIRECT($I$13),1,1),G1=INDEX(INDIRECT($I$12),1,1))</formula>
    </cfRule>
  </conditionalFormatting>
  <conditionalFormatting sqref="H1:H1048576">
    <cfRule type="expression" dxfId="169" priority="218">
      <formula>E1="NoPS"</formula>
    </cfRule>
    <cfRule type="expression" dxfId="168" priority="227">
      <formula>H1=INDEX(INDIRECT("PS_ScientificArea"),1,1)</formula>
    </cfRule>
  </conditionalFormatting>
  <conditionalFormatting sqref="H13">
    <cfRule type="expression" dxfId="167" priority="68">
      <formula>$F$13&lt;&gt;"Other Danish research Institution"</formula>
    </cfRule>
  </conditionalFormatting>
  <conditionalFormatting sqref="J28">
    <cfRule type="expression" dxfId="166" priority="224">
      <formula>$F$27&lt;&gt;""</formula>
    </cfRule>
  </conditionalFormatting>
  <conditionalFormatting sqref="M1:N1048576">
    <cfRule type="expression" dxfId="165" priority="67">
      <formula>$M$26="0 months"</formula>
    </cfRule>
  </conditionalFormatting>
  <conditionalFormatting sqref="O1:P1048576">
    <cfRule type="expression" dxfId="164" priority="66">
      <formula>$O$26="0 months"</formula>
    </cfRule>
  </conditionalFormatting>
  <conditionalFormatting sqref="Q1:R1048576">
    <cfRule type="expression" dxfId="163" priority="65">
      <formula>$Q$26="0 months"</formula>
    </cfRule>
  </conditionalFormatting>
  <conditionalFormatting sqref="S1:T1048576">
    <cfRule type="expression" dxfId="162" priority="64">
      <formula>$S$26="0 months"</formula>
    </cfRule>
  </conditionalFormatting>
  <conditionalFormatting sqref="U1:V1048576">
    <cfRule type="expression" dxfId="161" priority="21">
      <formula>$U$26="0 months"</formula>
    </cfRule>
  </conditionalFormatting>
  <dataValidations count="12">
    <dataValidation type="list" allowBlank="1" showInputMessage="1" showErrorMessage="1" sqref="F13:G13 G32:G51" xr:uid="{BF16EF78-87CA-4204-BECF-8E57BE91E719}">
      <formula1>INDIRECT($I$12)</formula1>
    </dataValidation>
    <dataValidation type="list" allowBlank="1" showInputMessage="1" showErrorMessage="1" sqref="H32:H51" xr:uid="{1897E46D-86EC-4BC1-9558-4103D44F150A}">
      <formula1>INDIRECT(E32)</formula1>
    </dataValidation>
    <dataValidation type="list" allowBlank="1" showInputMessage="1" showErrorMessage="1" sqref="D32:D51" xr:uid="{50A556AB-4C41-4157-857C-6C0403909AE6}">
      <formula1>INDIRECT($I$13)</formula1>
    </dataValidation>
    <dataValidation type="list" allowBlank="1" showInputMessage="1" showErrorMessage="1" sqref="D61:D80" xr:uid="{201AAA6D-9B7B-4757-BF3C-5AD19446183E}">
      <formula1>INDIRECT($I$15)</formula1>
    </dataValidation>
    <dataValidation type="decimal" allowBlank="1" showInputMessage="1" showErrorMessage="1" error="FTE too high for the given budget period" sqref="O55:O57 M55:M57 K55:K57 U55:U57 S55:S57 Q55:Q57" xr:uid="{1AFF2222-7A6B-4F0E-B247-825DF6D6832A}">
      <formula1>0</formula1>
      <formula2>ROUNDUP(DATEDIF(K$25,L$25+1,"m")/12,1)</formula2>
    </dataValidation>
    <dataValidation type="decimal" allowBlank="1" showInputMessage="1" showErrorMessage="1" sqref="P55:P57 N55:N57 L55:L57 V55:V57 T55:T57 W82:XFD82 R55:R57" xr:uid="{2D16996F-F6E5-440D-B980-03CD15967F60}">
      <formula1>0</formula1>
      <formula2>1000000000</formula2>
    </dataValidation>
    <dataValidation type="custom" allowBlank="1" showInputMessage="1" showErrorMessage="1" error="Select title and enter max 2 decimal places_x000a_(ensure the FTE is within the limit for the given period)" sqref="K32:K51 M32:M51 O32:O51 Q32:Q51 S32:S51 U32:U51" xr:uid="{2306D48B-60AE-46F7-978B-768095E940E8}">
      <formula1>AND($D32&lt;&gt;INDEX(INDIRECT($I$13),1),ISNUMBER(K32),ROUND(K32,2)=K32,K32&lt;=ROUNDUP(DATEDIF(K$25,L$25+1,"m")/12,2))</formula1>
    </dataValidation>
    <dataValidation type="custom" allowBlank="1" showInputMessage="1" showErrorMessage="1" error="Select title and enter whole numbers only_x000a_" sqref="L32:L51 N32:N51 P32:P51 R32:R51 T32:T51 V32:V51" xr:uid="{EC2E9030-4464-4207-AA4F-CBA0D1E16EC4}">
      <formula1>AND($D32&lt;&gt;INDEX(INDIRECT($I$13),1),ISNUMBER(L32),ROUND(L32,0)=L32)</formula1>
    </dataValidation>
    <dataValidation type="list" allowBlank="1" showInputMessage="1" showErrorMessage="1" sqref="F15 F18" xr:uid="{E69A76C1-A565-4EC1-A7B1-9B704647D567}">
      <formula1>INDIRECT("Months[Month]")</formula1>
    </dataValidation>
    <dataValidation type="list" allowBlank="1" showInputMessage="1" showErrorMessage="1" sqref="G18" xr:uid="{2114EC45-FC63-48A4-98A9-456A8DB134C2}">
      <formula1>INDIRECT("Years")</formula1>
    </dataValidation>
    <dataValidation type="custom" allowBlank="1" showInputMessage="1" showErrorMessage="1" error="Select operational cost and enter whole numbers only" sqref="K61:V80" xr:uid="{18EF4E80-C6F6-409F-9B28-DAC12E22B6F4}">
      <formula1>AND($D61&lt;&gt;INDEX(INDIRECT($I$15),1), ROUND(K61,0)=K61)</formula1>
    </dataValidation>
    <dataValidation type="list" allowBlank="1" showInputMessage="1" showErrorMessage="1" sqref="G15" xr:uid="{5C83A628-F819-4EEE-877B-43EA7D0F9677}">
      <formula1>INDIRECT("StartYear")</formula1>
    </dataValidation>
  </dataValidations>
  <pageMargins left="0.7" right="0.7" top="0.75" bottom="0.75" header="0.3" footer="0.3"/>
  <pageSetup paperSize="9" orientation="portrait" r:id="rId1"/>
  <ignoredErrors>
    <ignoredError sqref="L23:U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 id="{4AE42A4F-DC6F-4A1E-995A-65C6D6140847}">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7ED9-5FF3-4138-8931-65FF2076244C}">
  <sheetPr codeName="Sheet7"/>
  <dimension ref="A1:V83"/>
  <sheetViews>
    <sheetView showGridLines="0" zoomScaleNormal="100" workbookViewId="0">
      <selection activeCell="I1" sqref="I1"/>
    </sheetView>
  </sheetViews>
  <sheetFormatPr defaultColWidth="0" defaultRowHeight="14.45" customHeight="1" zeroHeight="1" x14ac:dyDescent="0.25"/>
  <cols>
    <col min="1" max="2" width="1.7109375" style="129" customWidth="1"/>
    <col min="3" max="3" width="1.7109375" style="139" customWidth="1"/>
    <col min="4" max="4" width="40.7109375" style="165" customWidth="1"/>
    <col min="5" max="5" width="1.7109375" style="165" customWidth="1"/>
    <col min="6" max="7" width="23.7109375" style="165" customWidth="1"/>
    <col min="8" max="8" width="25.7109375" style="165" customWidth="1"/>
    <col min="9" max="12" width="13.7109375" style="165" customWidth="1"/>
    <col min="13" max="22" width="13.7109375" style="139" customWidth="1"/>
    <col min="23" max="16384" width="13.7109375" style="21" hidden="1"/>
  </cols>
  <sheetData>
    <row r="1" spans="1:22" ht="49.5" customHeight="1" x14ac:dyDescent="0.25">
      <c r="A1" s="129" t="s">
        <v>260</v>
      </c>
      <c r="C1" s="86"/>
      <c r="D1" s="85"/>
      <c r="E1" s="85"/>
      <c r="F1" s="85"/>
      <c r="G1" s="85"/>
      <c r="H1" s="85"/>
      <c r="I1" s="187" t="str">
        <f>HYPERLINK("#'Start page'!$A$1","Go to start page")</f>
        <v>Go to start page</v>
      </c>
      <c r="J1" s="188"/>
      <c r="K1" s="187"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92</v>
      </c>
      <c r="E4" s="9"/>
      <c r="F4" s="290" t="s">
        <v>2</v>
      </c>
      <c r="G4" s="291"/>
      <c r="H4" s="9"/>
      <c r="I4" s="273" t="s">
        <v>259</v>
      </c>
      <c r="J4" s="274"/>
      <c r="K4" s="274"/>
      <c r="L4" s="274"/>
      <c r="M4" s="274"/>
      <c r="N4" s="274"/>
      <c r="O4" s="274"/>
      <c r="P4" s="274"/>
      <c r="Q4" s="9"/>
      <c r="R4" s="9"/>
      <c r="S4" s="9"/>
      <c r="T4" s="9"/>
      <c r="U4" s="9"/>
      <c r="V4" s="9"/>
    </row>
    <row r="5" spans="1:22" s="94" customFormat="1" ht="15" customHeight="1" x14ac:dyDescent="0.25">
      <c r="A5" s="106"/>
      <c r="B5" s="106"/>
      <c r="C5" s="240"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75" t="s">
        <v>177</v>
      </c>
      <c r="J5" s="274"/>
      <c r="K5" s="274"/>
      <c r="L5" s="274"/>
      <c r="M5" s="274"/>
      <c r="N5" s="274"/>
      <c r="O5" s="274"/>
      <c r="P5" s="274"/>
      <c r="Q5" s="9"/>
      <c r="R5" s="9"/>
      <c r="S5" s="9"/>
      <c r="T5" s="9"/>
      <c r="U5" s="9"/>
      <c r="V5" s="9"/>
    </row>
    <row r="6" spans="1:22" s="128" customFormat="1" ht="15" customHeight="1" x14ac:dyDescent="0.25">
      <c r="A6" s="106"/>
      <c r="B6" s="106"/>
      <c r="C6" s="228"/>
      <c r="D6" s="18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84"/>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8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129</v>
      </c>
      <c r="E11" s="130"/>
      <c r="F11" s="308"/>
      <c r="G11" s="309"/>
      <c r="H11" s="9"/>
      <c r="I11" s="218" t="s">
        <v>94</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Institution2</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15" t="s">
        <v>75</v>
      </c>
      <c r="G13" s="316"/>
      <c r="H13" s="257" t="s">
        <v>243</v>
      </c>
      <c r="I13" s="69" t="str">
        <f>"Salary"&amp;VLOOKUP($F$4,GrantTypes[],2,0)&amp;"[Salary]"</f>
        <v>Salary2[Salary]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69" t="str">
        <f>"Salary"&amp;VLOOKUP($F$4,GrantTypes[],2,0)&amp;"[Project Supplement]"</f>
        <v>Salary2[Project Supplement]</v>
      </c>
      <c r="J14" s="9"/>
      <c r="K14" s="9"/>
      <c r="L14" s="9"/>
      <c r="M14" s="9"/>
      <c r="N14" s="9"/>
      <c r="O14" s="9"/>
      <c r="P14" s="9"/>
      <c r="Q14" s="9"/>
      <c r="R14" s="9"/>
      <c r="S14" s="9"/>
      <c r="T14" s="9"/>
      <c r="U14" s="9"/>
      <c r="V14" s="9"/>
    </row>
    <row r="15" spans="1:22" s="94" customFormat="1" ht="15" x14ac:dyDescent="0.25">
      <c r="A15" s="106"/>
      <c r="B15" s="106"/>
      <c r="C15" s="9"/>
      <c r="D15" s="130" t="s">
        <v>219</v>
      </c>
      <c r="E15" s="130"/>
      <c r="F15" s="223" t="s">
        <v>194</v>
      </c>
      <c r="G15" s="223" t="s">
        <v>195</v>
      </c>
      <c r="H15" s="79"/>
      <c r="I15" s="69" t="str">
        <f>"OperationalCosts"&amp;VLOOKUP($F$4,GrantTypes[],2,0)</f>
        <v>OperationalCosts2</v>
      </c>
      <c r="J15" s="9"/>
      <c r="K15" s="9"/>
      <c r="L15" s="9"/>
      <c r="M15" s="9"/>
      <c r="N15" s="9"/>
      <c r="O15" s="9"/>
      <c r="P15" s="9"/>
      <c r="Q15" s="9"/>
      <c r="R15" s="9"/>
      <c r="S15" s="9"/>
      <c r="T15" s="9"/>
      <c r="U15" s="9"/>
      <c r="V15" s="9"/>
    </row>
    <row r="16" spans="1:22" s="94" customFormat="1" ht="15" x14ac:dyDescent="0.25">
      <c r="A16" s="106"/>
      <c r="B16" s="106"/>
      <c r="C16" s="132"/>
      <c r="D16" s="130" t="s">
        <v>179</v>
      </c>
      <c r="E16" s="130"/>
      <c r="F16" s="310" t="str">
        <f ca="1">IF(OR($F$15=INDEX(INDIRECT("Months"),1,1),$G$15=INDEX(INDIRECT("Years"),1)),"Select month and year above",DATE($G$15,VLOOKUP($F$15,Months[],2,0),1))</f>
        <v>Select month and year above</v>
      </c>
      <c r="G16" s="310"/>
      <c r="H16" s="78"/>
      <c r="I16" s="194">
        <f>IF(VLOOKUP($F$4,GrantTypes[],3,0)=0,5,VLOOKUP($F$4,GrantTypes[],3,0))</f>
        <v>5</v>
      </c>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201" t="str">
        <f>"Salary"&amp;VLOOKUP($F$4,GrantTypes[],2,0)</f>
        <v>Salary2</v>
      </c>
      <c r="J17" s="9"/>
      <c r="K17" s="9"/>
      <c r="L17" s="9"/>
      <c r="M17" s="9"/>
      <c r="N17" s="9"/>
      <c r="O17" s="9"/>
      <c r="P17" s="9"/>
      <c r="Q17" s="9"/>
      <c r="R17" s="9"/>
      <c r="S17" s="9"/>
      <c r="T17" s="9"/>
      <c r="U17" s="9"/>
      <c r="V17" s="9"/>
    </row>
    <row r="18" spans="1:22" s="94" customFormat="1" ht="15" customHeight="1" x14ac:dyDescent="0.25">
      <c r="A18" s="106"/>
      <c r="B18" s="106"/>
      <c r="C18" s="132"/>
      <c r="D18" s="130" t="s">
        <v>220</v>
      </c>
      <c r="E18" s="130"/>
      <c r="F18" s="223" t="s">
        <v>194</v>
      </c>
      <c r="G18" s="223" t="s">
        <v>195</v>
      </c>
      <c r="H18" s="9"/>
      <c r="I18" s="236"/>
      <c r="J18" s="9"/>
      <c r="K18" s="9"/>
      <c r="L18" s="9"/>
      <c r="M18" s="9"/>
      <c r="N18" s="9"/>
      <c r="O18" s="9"/>
      <c r="P18" s="9"/>
      <c r="Q18" s="9"/>
      <c r="R18" s="9"/>
      <c r="S18" s="9"/>
      <c r="T18" s="9"/>
      <c r="U18" s="9"/>
      <c r="V18" s="9"/>
    </row>
    <row r="19" spans="1:22" s="94" customFormat="1" ht="15" customHeight="1" x14ac:dyDescent="0.25">
      <c r="A19" s="106"/>
      <c r="B19" s="106"/>
      <c r="C19" s="132"/>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9"/>
      <c r="I19" s="236"/>
      <c r="J19" s="9"/>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236"/>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"&amp;I16&amp;" project year(s))")&amp;":"</f>
        <v>Project duration (max 5 project year(s)):</v>
      </c>
      <c r="E21" s="130"/>
      <c r="F21" s="290" t="str">
        <f ca="1">IFERROR(IF(AND(ISNUMBER(F16),ISNUMBER(F19),$F$19&gt;EDATE($F$16,12*$I$16)),"Project duration exceeds max years",DATEDIF($F$16,$F$19+1,"y")&amp;" years, "&amp;DATEDIF($F$16,$F$19+1,"ym")&amp;" months"),"Select or revisit project dates")</f>
        <v>Select or revisit project dates</v>
      </c>
      <c r="G21" s="291"/>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10000000</v>
      </c>
      <c r="J23" s="70">
        <f>VLOOKUP($F$4,GrantTypes[],5,0)</f>
        <v>13000000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1" t="str">
        <f ca="1">IFERROR(S24+1,"")</f>
        <v/>
      </c>
      <c r="V24" s="92"/>
    </row>
    <row r="25" spans="1:22" s="38" customFormat="1" ht="15" customHeight="1" x14ac:dyDescent="0.25">
      <c r="A25" s="101">
        <v>1</v>
      </c>
      <c r="B25" s="101">
        <v>1</v>
      </c>
      <c r="C25" s="96"/>
      <c r="D25" s="95" t="s">
        <v>98</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t="str">
        <f>IF(COUNTIFS(D:D,'Lists (hide)'!$AZ$8,I:I,"&gt;1"),"Please note that max FTE for Project Coordinator is 1 (equal to 12 months)","")</f>
        <v/>
      </c>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4" t="str">
        <f ca="1">IFERROR(DATEDIF(U25,V25+1,"m")&amp;" months",0)</f>
        <v>12 months</v>
      </c>
      <c r="V26" s="99"/>
    </row>
    <row r="27" spans="1:22" s="38" customFormat="1" ht="15" customHeight="1" x14ac:dyDescent="0.25">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225"/>
      <c r="V27" s="112"/>
    </row>
    <row r="28" spans="1:22" s="38" customFormat="1" ht="15" customHeight="1" x14ac:dyDescent="0.25">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226"/>
      <c r="V28" s="118">
        <f ca="1">V53+SUM(V56:V57)+U82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225"/>
      <c r="V29" s="112"/>
    </row>
    <row r="30" spans="1:22" s="38" customFormat="1" ht="15" customHeight="1" x14ac:dyDescent="0.25">
      <c r="A30" s="101">
        <f t="shared" si="0"/>
        <v>6</v>
      </c>
      <c r="B30" s="101">
        <v>31</v>
      </c>
      <c r="C30" s="124"/>
      <c r="D30" s="26" t="s">
        <v>61</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19" t="s">
        <v>28</v>
      </c>
      <c r="V30" s="120" t="s">
        <v>29</v>
      </c>
    </row>
    <row r="31" spans="1:22" s="38" customFormat="1" ht="15" customHeight="1" x14ac:dyDescent="0.25">
      <c r="A31" s="101">
        <f t="shared" si="0"/>
        <v>6</v>
      </c>
      <c r="B31" s="101"/>
      <c r="C31" s="146"/>
      <c r="D31" s="147" t="s">
        <v>76</v>
      </c>
      <c r="E31" s="147"/>
      <c r="F31" s="148"/>
      <c r="G31" s="148"/>
      <c r="H31" s="74"/>
      <c r="I31" s="39"/>
      <c r="J31" s="134"/>
      <c r="K31" s="149" t="s">
        <v>90</v>
      </c>
      <c r="L31" s="150"/>
      <c r="M31" s="151"/>
      <c r="N31" s="150"/>
      <c r="O31" s="152"/>
      <c r="P31" s="134"/>
      <c r="Q31" s="152"/>
      <c r="R31" s="134"/>
      <c r="S31" s="152"/>
      <c r="T31" s="134"/>
      <c r="U31" s="39"/>
      <c r="V31" s="134"/>
    </row>
    <row r="32" spans="1:22" s="163" customFormat="1" ht="15" customHeight="1" x14ac:dyDescent="0.25">
      <c r="A32" s="101">
        <f t="shared" ca="1" si="0"/>
        <v>6</v>
      </c>
      <c r="B32" s="101">
        <f t="shared" ref="B32:B51" ca="1" si="1">IF(D32&lt;&gt;INDEX(INDIRECT($I$13),1),ROW()+100,0)</f>
        <v>0</v>
      </c>
      <c r="C32" s="102" t="str">
        <f ca="1">IF(E32="NoPS","",IF(COUNTIF(INDIRECT($I$13),D32),VLOOKUP(H32,PS_ScientificArea[],2,0),""))</f>
        <v/>
      </c>
      <c r="D32" s="76" t="s">
        <v>71</v>
      </c>
      <c r="E32" s="102" t="str">
        <f ca="1">IF(AND(COUNTIF(DKUNI[],G32),VLOOKUP(D32,INDIRECT($I$17),2,0)="Yes"),"PS_ScientificArea[DKUNI Scientific Area]","NoPS")</f>
        <v>NoPS</v>
      </c>
      <c r="F32" s="210" t="s">
        <v>25</v>
      </c>
      <c r="G32" s="76" t="s">
        <v>75</v>
      </c>
      <c r="H32" s="76" t="s">
        <v>21</v>
      </c>
      <c r="I32" s="207">
        <f t="shared" ref="I32:I54" ca="1" si="2">SUMIFS(32:32,$23:$23,TRUE,$30:$30,"FTE")</f>
        <v>0</v>
      </c>
      <c r="J32" s="122">
        <f t="shared" ref="J32:J54" ca="1" si="3">SUMIFS(32:32,$23:$23,TRUE,$30:$30,"Costs")</f>
        <v>0</v>
      </c>
      <c r="K32" s="208"/>
      <c r="L32" s="209"/>
      <c r="M32" s="208"/>
      <c r="N32" s="209"/>
      <c r="O32" s="208"/>
      <c r="P32" s="209"/>
      <c r="Q32" s="208"/>
      <c r="R32" s="209"/>
      <c r="S32" s="208"/>
      <c r="T32" s="209"/>
      <c r="U32" s="208"/>
      <c r="V32" s="209"/>
    </row>
    <row r="33" spans="1:22" s="163" customFormat="1" ht="15" customHeight="1" x14ac:dyDescent="0.25">
      <c r="A33" s="101">
        <f t="shared" ca="1" si="0"/>
        <v>6</v>
      </c>
      <c r="B33" s="101">
        <f t="shared" ca="1" si="1"/>
        <v>0</v>
      </c>
      <c r="C33" s="102" t="str">
        <f ca="1">IF(E33="NoPS","",IF(COUNTIF(INDIRECT($I$13),D33),VLOOKUP(H33,PS_ScientificArea[],2,0),""))</f>
        <v/>
      </c>
      <c r="D33" s="76" t="s">
        <v>71</v>
      </c>
      <c r="E33" s="102" t="str">
        <f ca="1">IF(AND(COUNTIF(DKUNI[],G33),VLOOKUP(D33,INDIRECT($I$17),2,0)="Yes"),"PS_ScientificArea[DKUNI Scientific Area]","NoPS")</f>
        <v>NoPS</v>
      </c>
      <c r="F33" s="210" t="s">
        <v>25</v>
      </c>
      <c r="G33" s="76" t="s">
        <v>75</v>
      </c>
      <c r="H33" s="76" t="s">
        <v>21</v>
      </c>
      <c r="I33" s="207">
        <f t="shared" ca="1" si="2"/>
        <v>0</v>
      </c>
      <c r="J33" s="122">
        <f t="shared" ca="1" si="3"/>
        <v>0</v>
      </c>
      <c r="K33" s="208"/>
      <c r="L33" s="209"/>
      <c r="M33" s="208"/>
      <c r="N33" s="209"/>
      <c r="O33" s="208"/>
      <c r="P33" s="209"/>
      <c r="Q33" s="208"/>
      <c r="R33" s="209"/>
      <c r="S33" s="208"/>
      <c r="T33" s="209"/>
      <c r="U33" s="208"/>
      <c r="V33" s="209"/>
    </row>
    <row r="34" spans="1:22" s="163" customFormat="1" ht="15" customHeight="1" x14ac:dyDescent="0.25">
      <c r="A34" s="101">
        <f t="shared" ca="1" si="0"/>
        <v>6</v>
      </c>
      <c r="B34" s="101">
        <f t="shared" ca="1" si="1"/>
        <v>0</v>
      </c>
      <c r="C34" s="102" t="str">
        <f ca="1">IF(E34="NoPS","",IF(COUNTIF(INDIRECT($I$13),D34),VLOOKUP(H34,PS_ScientificArea[],2,0),""))</f>
        <v/>
      </c>
      <c r="D34" s="76" t="s">
        <v>71</v>
      </c>
      <c r="E34" s="102" t="str">
        <f ca="1">IF(AND(COUNTIF(DKUNI[],G34),VLOOKUP(D34,INDIRECT($I$17),2,0)="Yes"),"PS_ScientificArea[DKUNI Scientific Area]","NoPS")</f>
        <v>NoPS</v>
      </c>
      <c r="F34" s="210" t="s">
        <v>25</v>
      </c>
      <c r="G34" s="76" t="s">
        <v>75</v>
      </c>
      <c r="H34" s="76" t="s">
        <v>21</v>
      </c>
      <c r="I34" s="207">
        <f t="shared" ca="1" si="2"/>
        <v>0</v>
      </c>
      <c r="J34" s="122">
        <f t="shared" ca="1" si="3"/>
        <v>0</v>
      </c>
      <c r="K34" s="208"/>
      <c r="L34" s="209"/>
      <c r="M34" s="208"/>
      <c r="N34" s="209"/>
      <c r="O34" s="208"/>
      <c r="P34" s="209"/>
      <c r="Q34" s="208"/>
      <c r="R34" s="209"/>
      <c r="S34" s="208"/>
      <c r="T34" s="209"/>
      <c r="U34" s="208"/>
      <c r="V34" s="209"/>
    </row>
    <row r="35" spans="1:22" s="163" customFormat="1" ht="15" customHeight="1" x14ac:dyDescent="0.25">
      <c r="A35" s="101">
        <f t="shared" ca="1" si="0"/>
        <v>6</v>
      </c>
      <c r="B35" s="101">
        <f t="shared" ca="1" si="1"/>
        <v>0</v>
      </c>
      <c r="C35" s="102" t="str">
        <f ca="1">IF(E35="NoPS","",IF(COUNTIF(INDIRECT($I$13),D35),VLOOKUP(H35,PS_ScientificArea[],2,0),""))</f>
        <v/>
      </c>
      <c r="D35" s="76" t="s">
        <v>71</v>
      </c>
      <c r="E35" s="102" t="str">
        <f ca="1">IF(AND(COUNTIF(DKUNI[],G35),VLOOKUP(D35,INDIRECT($I$17),2,0)="Yes"),"PS_ScientificArea[DKUNI Scientific Area]","NoPS")</f>
        <v>NoPS</v>
      </c>
      <c r="F35" s="210" t="s">
        <v>25</v>
      </c>
      <c r="G35" s="76" t="s">
        <v>75</v>
      </c>
      <c r="H35" s="76" t="s">
        <v>21</v>
      </c>
      <c r="I35" s="207">
        <f t="shared" ca="1" si="2"/>
        <v>0</v>
      </c>
      <c r="J35" s="122">
        <f t="shared" ca="1" si="3"/>
        <v>0</v>
      </c>
      <c r="K35" s="208"/>
      <c r="L35" s="209"/>
      <c r="M35" s="208"/>
      <c r="N35" s="209"/>
      <c r="O35" s="208"/>
      <c r="P35" s="209"/>
      <c r="Q35" s="208"/>
      <c r="R35" s="209"/>
      <c r="S35" s="208"/>
      <c r="T35" s="209"/>
      <c r="U35" s="208"/>
      <c r="V35" s="209"/>
    </row>
    <row r="36" spans="1:22" s="163" customFormat="1" ht="15" customHeight="1" x14ac:dyDescent="0.25">
      <c r="A36" s="101">
        <f t="shared" ca="1" si="0"/>
        <v>6</v>
      </c>
      <c r="B36" s="101">
        <f t="shared" ca="1" si="1"/>
        <v>0</v>
      </c>
      <c r="C36" s="102" t="str">
        <f ca="1">IF(E36="NoPS","",IF(COUNTIF(INDIRECT($I$13),D36),VLOOKUP(H36,PS_ScientificArea[],2,0),""))</f>
        <v/>
      </c>
      <c r="D36" s="76" t="s">
        <v>71</v>
      </c>
      <c r="E36" s="102" t="str">
        <f ca="1">IF(AND(COUNTIF(DKUNI[],G36),VLOOKUP(D36,INDIRECT($I$17),2,0)="Yes"),"PS_ScientificArea[DKUNI Scientific Area]","NoPS")</f>
        <v>NoPS</v>
      </c>
      <c r="F36" s="210" t="s">
        <v>25</v>
      </c>
      <c r="G36" s="76" t="s">
        <v>75</v>
      </c>
      <c r="H36" s="76" t="s">
        <v>21</v>
      </c>
      <c r="I36" s="207">
        <f t="shared" ca="1" si="2"/>
        <v>0</v>
      </c>
      <c r="J36" s="122">
        <f t="shared" ca="1" si="3"/>
        <v>0</v>
      </c>
      <c r="K36" s="208"/>
      <c r="L36" s="209"/>
      <c r="M36" s="208"/>
      <c r="N36" s="209"/>
      <c r="O36" s="208"/>
      <c r="P36" s="209"/>
      <c r="Q36" s="208"/>
      <c r="R36" s="209"/>
      <c r="S36" s="208"/>
      <c r="T36" s="209"/>
      <c r="U36" s="208"/>
      <c r="V36" s="209"/>
    </row>
    <row r="37" spans="1:22" s="163" customFormat="1" ht="15" customHeight="1" x14ac:dyDescent="0.25">
      <c r="A37" s="101">
        <f t="shared" ca="1" si="0"/>
        <v>6</v>
      </c>
      <c r="B37" s="101">
        <f t="shared" ca="1" si="1"/>
        <v>0</v>
      </c>
      <c r="C37" s="102" t="str">
        <f ca="1">IF(E37="NoPS","",IF(COUNTIF(INDIRECT($I$13),D37),VLOOKUP(H37,PS_ScientificArea[],2,0),""))</f>
        <v/>
      </c>
      <c r="D37" s="76" t="s">
        <v>71</v>
      </c>
      <c r="E37" s="102" t="str">
        <f ca="1">IF(AND(COUNTIF(DKUNI[],G37),VLOOKUP(D37,INDIRECT($I$17),2,0)="Yes"),"PS_ScientificArea[DKUNI Scientific Area]","NoPS")</f>
        <v>NoPS</v>
      </c>
      <c r="F37" s="210" t="s">
        <v>25</v>
      </c>
      <c r="G37" s="76" t="s">
        <v>75</v>
      </c>
      <c r="H37" s="76" t="s">
        <v>21</v>
      </c>
      <c r="I37" s="207">
        <f t="shared" ca="1" si="2"/>
        <v>0</v>
      </c>
      <c r="J37" s="122">
        <f t="shared" ca="1" si="3"/>
        <v>0</v>
      </c>
      <c r="K37" s="208"/>
      <c r="L37" s="209"/>
      <c r="M37" s="208"/>
      <c r="N37" s="209"/>
      <c r="O37" s="208"/>
      <c r="P37" s="209"/>
      <c r="Q37" s="208"/>
      <c r="R37" s="209"/>
      <c r="S37" s="208"/>
      <c r="T37" s="209"/>
      <c r="U37" s="208"/>
      <c r="V37" s="209"/>
    </row>
    <row r="38" spans="1:22" s="163" customFormat="1" ht="15" customHeight="1" x14ac:dyDescent="0.25">
      <c r="A38" s="101">
        <f t="shared" ca="1" si="0"/>
        <v>6</v>
      </c>
      <c r="B38" s="101">
        <f t="shared" ca="1" si="1"/>
        <v>0</v>
      </c>
      <c r="C38" s="102" t="str">
        <f ca="1">IF(E38="NoPS","",IF(COUNTIF(INDIRECT($I$13),D38),VLOOKUP(H38,PS_ScientificArea[],2,0),""))</f>
        <v/>
      </c>
      <c r="D38" s="76" t="s">
        <v>71</v>
      </c>
      <c r="E38" s="102" t="str">
        <f ca="1">IF(AND(COUNTIF(DKUNI[],G38),VLOOKUP(D38,INDIRECT($I$17),2,0)="Yes"),"PS_ScientificArea[DKUNI Scientific Area]","NoPS")</f>
        <v>NoPS</v>
      </c>
      <c r="F38" s="210" t="s">
        <v>25</v>
      </c>
      <c r="G38" s="76" t="s">
        <v>75</v>
      </c>
      <c r="H38" s="76" t="s">
        <v>21</v>
      </c>
      <c r="I38" s="207">
        <f t="shared" ca="1" si="2"/>
        <v>0</v>
      </c>
      <c r="J38" s="122">
        <f t="shared" ca="1" si="3"/>
        <v>0</v>
      </c>
      <c r="K38" s="208"/>
      <c r="L38" s="209"/>
      <c r="M38" s="208"/>
      <c r="N38" s="209"/>
      <c r="O38" s="208"/>
      <c r="P38" s="209"/>
      <c r="Q38" s="208"/>
      <c r="R38" s="209"/>
      <c r="S38" s="208"/>
      <c r="T38" s="209"/>
      <c r="U38" s="208"/>
      <c r="V38" s="209"/>
    </row>
    <row r="39" spans="1:22" s="163" customFormat="1" ht="15" customHeight="1" x14ac:dyDescent="0.25">
      <c r="A39" s="101">
        <f t="shared" ca="1" si="0"/>
        <v>6</v>
      </c>
      <c r="B39" s="101">
        <f t="shared" ca="1" si="1"/>
        <v>0</v>
      </c>
      <c r="C39" s="102" t="str">
        <f ca="1">IF(E39="NoPS","",IF(COUNTIF(INDIRECT($I$13),D39),VLOOKUP(H39,PS_ScientificArea[],2,0),""))</f>
        <v/>
      </c>
      <c r="D39" s="76" t="s">
        <v>71</v>
      </c>
      <c r="E39" s="102" t="str">
        <f ca="1">IF(AND(COUNTIF(DKUNI[],G39),VLOOKUP(D39,INDIRECT($I$17),2,0)="Yes"),"PS_ScientificArea[DKUNI Scientific Area]","NoPS")</f>
        <v>NoPS</v>
      </c>
      <c r="F39" s="210" t="s">
        <v>25</v>
      </c>
      <c r="G39" s="76" t="s">
        <v>75</v>
      </c>
      <c r="H39" s="76" t="s">
        <v>21</v>
      </c>
      <c r="I39" s="207">
        <f t="shared" ca="1" si="2"/>
        <v>0</v>
      </c>
      <c r="J39" s="122">
        <f t="shared" ca="1" si="3"/>
        <v>0</v>
      </c>
      <c r="K39" s="208"/>
      <c r="L39" s="209"/>
      <c r="M39" s="208"/>
      <c r="N39" s="209"/>
      <c r="O39" s="208"/>
      <c r="P39" s="209"/>
      <c r="Q39" s="208"/>
      <c r="R39" s="209"/>
      <c r="S39" s="208"/>
      <c r="T39" s="209"/>
      <c r="U39" s="208"/>
      <c r="V39" s="209"/>
    </row>
    <row r="40" spans="1:22" s="163" customFormat="1" ht="15" customHeight="1" x14ac:dyDescent="0.25">
      <c r="A40" s="101">
        <f t="shared" ca="1" si="0"/>
        <v>6</v>
      </c>
      <c r="B40" s="101">
        <f t="shared" ca="1" si="1"/>
        <v>0</v>
      </c>
      <c r="C40" s="102" t="str">
        <f ca="1">IF(E40="NoPS","",IF(COUNTIF(INDIRECT($I$13),D40),VLOOKUP(H40,PS_ScientificArea[],2,0),""))</f>
        <v/>
      </c>
      <c r="D40" s="76" t="s">
        <v>71</v>
      </c>
      <c r="E40" s="102" t="str">
        <f ca="1">IF(AND(COUNTIF(DKUNI[],G40),VLOOKUP(D40,INDIRECT($I$17),2,0)="Yes"),"PS_ScientificArea[DKUNI Scientific Area]","NoPS")</f>
        <v>NoPS</v>
      </c>
      <c r="F40" s="210" t="s">
        <v>25</v>
      </c>
      <c r="G40" s="76" t="s">
        <v>75</v>
      </c>
      <c r="H40" s="76" t="s">
        <v>21</v>
      </c>
      <c r="I40" s="207">
        <f t="shared" ca="1" si="2"/>
        <v>0</v>
      </c>
      <c r="J40" s="122">
        <f t="shared" ca="1" si="3"/>
        <v>0</v>
      </c>
      <c r="K40" s="208"/>
      <c r="L40" s="209"/>
      <c r="M40" s="208"/>
      <c r="N40" s="209"/>
      <c r="O40" s="208"/>
      <c r="P40" s="209"/>
      <c r="Q40" s="208"/>
      <c r="R40" s="209"/>
      <c r="S40" s="208"/>
      <c r="T40" s="209"/>
      <c r="U40" s="208"/>
      <c r="V40" s="209"/>
    </row>
    <row r="41" spans="1:22" s="163" customFormat="1" ht="15" customHeight="1" x14ac:dyDescent="0.25">
      <c r="A41" s="101">
        <f t="shared" ca="1" si="0"/>
        <v>6</v>
      </c>
      <c r="B41" s="101">
        <f t="shared" ca="1" si="1"/>
        <v>0</v>
      </c>
      <c r="C41" s="102" t="str">
        <f ca="1">IF(E41="NoPS","",IF(COUNTIF(INDIRECT($I$13),D41),VLOOKUP(H41,PS_ScientificArea[],2,0),""))</f>
        <v/>
      </c>
      <c r="D41" s="76" t="s">
        <v>71</v>
      </c>
      <c r="E41" s="102" t="str">
        <f ca="1">IF(AND(COUNTIF(DKUNI[],G41),VLOOKUP(D41,INDIRECT($I$17),2,0)="Yes"),"PS_ScientificArea[DKUNI Scientific Area]","NoPS")</f>
        <v>NoPS</v>
      </c>
      <c r="F41" s="210" t="s">
        <v>25</v>
      </c>
      <c r="G41" s="76" t="s">
        <v>75</v>
      </c>
      <c r="H41" s="76" t="s">
        <v>21</v>
      </c>
      <c r="I41" s="207">
        <f t="shared" ca="1" si="2"/>
        <v>0</v>
      </c>
      <c r="J41" s="122">
        <f t="shared" ca="1" si="3"/>
        <v>0</v>
      </c>
      <c r="K41" s="208"/>
      <c r="L41" s="209"/>
      <c r="M41" s="208"/>
      <c r="N41" s="209"/>
      <c r="O41" s="208"/>
      <c r="P41" s="209"/>
      <c r="Q41" s="208"/>
      <c r="R41" s="209"/>
      <c r="S41" s="208"/>
      <c r="T41" s="209"/>
      <c r="U41" s="208"/>
      <c r="V41" s="209"/>
    </row>
    <row r="42" spans="1:22" s="163" customFormat="1" ht="15" customHeight="1" x14ac:dyDescent="0.25">
      <c r="A42" s="101">
        <f t="shared" ca="1" si="0"/>
        <v>6</v>
      </c>
      <c r="B42" s="101">
        <f t="shared" ca="1" si="1"/>
        <v>0</v>
      </c>
      <c r="C42" s="102" t="str">
        <f ca="1">IF(E42="NoPS","",IF(COUNTIF(INDIRECT($I$13),D42),VLOOKUP(H42,PS_ScientificArea[],2,0),""))</f>
        <v/>
      </c>
      <c r="D42" s="76" t="s">
        <v>71</v>
      </c>
      <c r="E42" s="102" t="str">
        <f ca="1">IF(AND(COUNTIF(DKUNI[],G42),VLOOKUP(D42,INDIRECT($I$17),2,0)="Yes"),"PS_ScientificArea[DKUNI Scientific Area]","NoPS")</f>
        <v>NoPS</v>
      </c>
      <c r="F42" s="210" t="s">
        <v>25</v>
      </c>
      <c r="G42" s="76" t="s">
        <v>75</v>
      </c>
      <c r="H42" s="76" t="s">
        <v>21</v>
      </c>
      <c r="I42" s="207">
        <f t="shared" ca="1" si="2"/>
        <v>0</v>
      </c>
      <c r="J42" s="122">
        <f t="shared" ca="1" si="3"/>
        <v>0</v>
      </c>
      <c r="K42" s="208"/>
      <c r="L42" s="209"/>
      <c r="M42" s="208"/>
      <c r="N42" s="209"/>
      <c r="O42" s="208"/>
      <c r="P42" s="209"/>
      <c r="Q42" s="208"/>
      <c r="R42" s="209"/>
      <c r="S42" s="208"/>
      <c r="T42" s="209"/>
      <c r="U42" s="208"/>
      <c r="V42" s="209"/>
    </row>
    <row r="43" spans="1:22" s="163" customFormat="1" ht="15" customHeight="1" x14ac:dyDescent="0.25">
      <c r="A43" s="101">
        <f t="shared" ca="1" si="0"/>
        <v>6</v>
      </c>
      <c r="B43" s="101">
        <f t="shared" ca="1" si="1"/>
        <v>0</v>
      </c>
      <c r="C43" s="102" t="str">
        <f ca="1">IF(E43="NoPS","",IF(COUNTIF(INDIRECT($I$13),D43),VLOOKUP(H43,PS_ScientificArea[],2,0),""))</f>
        <v/>
      </c>
      <c r="D43" s="76" t="s">
        <v>71</v>
      </c>
      <c r="E43" s="102" t="str">
        <f ca="1">IF(AND(COUNTIF(DKUNI[],G43),VLOOKUP(D43,INDIRECT($I$17),2,0)="Yes"),"PS_ScientificArea[DKUNI Scientific Area]","NoPS")</f>
        <v>NoPS</v>
      </c>
      <c r="F43" s="210" t="s">
        <v>25</v>
      </c>
      <c r="G43" s="76" t="s">
        <v>75</v>
      </c>
      <c r="H43" s="76" t="s">
        <v>21</v>
      </c>
      <c r="I43" s="207">
        <f t="shared" ca="1" si="2"/>
        <v>0</v>
      </c>
      <c r="J43" s="122">
        <f t="shared" ca="1" si="3"/>
        <v>0</v>
      </c>
      <c r="K43" s="208"/>
      <c r="L43" s="209"/>
      <c r="M43" s="208"/>
      <c r="N43" s="209"/>
      <c r="O43" s="208"/>
      <c r="P43" s="209"/>
      <c r="Q43" s="208"/>
      <c r="R43" s="209"/>
      <c r="S43" s="208"/>
      <c r="T43" s="209"/>
      <c r="U43" s="208"/>
      <c r="V43" s="209"/>
    </row>
    <row r="44" spans="1:22" s="163" customFormat="1" ht="15" customHeight="1" x14ac:dyDescent="0.25">
      <c r="A44" s="101">
        <f t="shared" ca="1" si="0"/>
        <v>6</v>
      </c>
      <c r="B44" s="101">
        <f t="shared" ca="1" si="1"/>
        <v>0</v>
      </c>
      <c r="C44" s="102" t="str">
        <f ca="1">IF(E44="NoPS","",IF(COUNTIF(INDIRECT($I$13),D44),VLOOKUP(H44,PS_ScientificArea[],2,0),""))</f>
        <v/>
      </c>
      <c r="D44" s="76" t="s">
        <v>71</v>
      </c>
      <c r="E44" s="102" t="str">
        <f ca="1">IF(AND(COUNTIF(DKUNI[],G44),VLOOKUP(D44,INDIRECT($I$17),2,0)="Yes"),"PS_ScientificArea[DKUNI Scientific Area]","NoPS")</f>
        <v>NoPS</v>
      </c>
      <c r="F44" s="210" t="s">
        <v>25</v>
      </c>
      <c r="G44" s="76" t="s">
        <v>75</v>
      </c>
      <c r="H44" s="76" t="s">
        <v>21</v>
      </c>
      <c r="I44" s="207">
        <f t="shared" ca="1" si="2"/>
        <v>0</v>
      </c>
      <c r="J44" s="122">
        <f t="shared" ca="1" si="3"/>
        <v>0</v>
      </c>
      <c r="K44" s="208"/>
      <c r="L44" s="209"/>
      <c r="M44" s="208"/>
      <c r="N44" s="209"/>
      <c r="O44" s="208"/>
      <c r="P44" s="209"/>
      <c r="Q44" s="208"/>
      <c r="R44" s="209"/>
      <c r="S44" s="208"/>
      <c r="T44" s="209"/>
      <c r="U44" s="208"/>
      <c r="V44" s="209"/>
    </row>
    <row r="45" spans="1:22" s="163" customFormat="1" ht="15" customHeight="1" x14ac:dyDescent="0.25">
      <c r="A45" s="101">
        <f t="shared" ca="1" si="0"/>
        <v>6</v>
      </c>
      <c r="B45" s="101">
        <f t="shared" ca="1" si="1"/>
        <v>0</v>
      </c>
      <c r="C45" s="102" t="str">
        <f ca="1">IF(E45="NoPS","",IF(COUNTIF(INDIRECT($I$13),D45),VLOOKUP(H45,PS_ScientificArea[],2,0),""))</f>
        <v/>
      </c>
      <c r="D45" s="76" t="s">
        <v>71</v>
      </c>
      <c r="E45" s="102" t="str">
        <f ca="1">IF(AND(COUNTIF(DKUNI[],G45),VLOOKUP(D45,INDIRECT($I$17),2,0)="Yes"),"PS_ScientificArea[DKUNI Scientific Area]","NoPS")</f>
        <v>NoPS</v>
      </c>
      <c r="F45" s="210" t="s">
        <v>25</v>
      </c>
      <c r="G45" s="76" t="s">
        <v>75</v>
      </c>
      <c r="H45" s="76" t="s">
        <v>21</v>
      </c>
      <c r="I45" s="207">
        <f t="shared" ca="1" si="2"/>
        <v>0</v>
      </c>
      <c r="J45" s="122">
        <f t="shared" ca="1" si="3"/>
        <v>0</v>
      </c>
      <c r="K45" s="208"/>
      <c r="L45" s="209"/>
      <c r="M45" s="208"/>
      <c r="N45" s="209"/>
      <c r="O45" s="208"/>
      <c r="P45" s="209"/>
      <c r="Q45" s="208"/>
      <c r="R45" s="209"/>
      <c r="S45" s="208"/>
      <c r="T45" s="209"/>
      <c r="U45" s="208"/>
      <c r="V45" s="209"/>
    </row>
    <row r="46" spans="1:22" s="163" customFormat="1" ht="15" customHeight="1" x14ac:dyDescent="0.25">
      <c r="A46" s="101">
        <f t="shared" ca="1" si="0"/>
        <v>6</v>
      </c>
      <c r="B46" s="101">
        <f t="shared" ca="1" si="1"/>
        <v>0</v>
      </c>
      <c r="C46" s="102" t="str">
        <f ca="1">IF(E46="NoPS","",IF(COUNTIF(INDIRECT($I$13),D46),VLOOKUP(H46,PS_ScientificArea[],2,0),""))</f>
        <v/>
      </c>
      <c r="D46" s="76" t="s">
        <v>71</v>
      </c>
      <c r="E46" s="102" t="str">
        <f ca="1">IF(AND(COUNTIF(DKUNI[],G46),VLOOKUP(D46,INDIRECT($I$17),2,0)="Yes"),"PS_ScientificArea[DKUNI Scientific Area]","NoPS")</f>
        <v>NoPS</v>
      </c>
      <c r="F46" s="210" t="s">
        <v>25</v>
      </c>
      <c r="G46" s="76" t="s">
        <v>75</v>
      </c>
      <c r="H46" s="76" t="s">
        <v>21</v>
      </c>
      <c r="I46" s="207">
        <f t="shared" ca="1" si="2"/>
        <v>0</v>
      </c>
      <c r="J46" s="122">
        <f t="shared" ca="1" si="3"/>
        <v>0</v>
      </c>
      <c r="K46" s="208"/>
      <c r="L46" s="209"/>
      <c r="M46" s="208"/>
      <c r="N46" s="209"/>
      <c r="O46" s="208"/>
      <c r="P46" s="209"/>
      <c r="Q46" s="208"/>
      <c r="R46" s="209"/>
      <c r="S46" s="208"/>
      <c r="T46" s="209"/>
      <c r="U46" s="208"/>
      <c r="V46" s="209"/>
    </row>
    <row r="47" spans="1:22" s="163" customFormat="1" ht="15" customHeight="1" x14ac:dyDescent="0.25">
      <c r="A47" s="101">
        <f t="shared" ca="1" si="0"/>
        <v>6</v>
      </c>
      <c r="B47" s="101">
        <f t="shared" ca="1" si="1"/>
        <v>0</v>
      </c>
      <c r="C47" s="102" t="str">
        <f ca="1">IF(E47="NoPS","",IF(COUNTIF(INDIRECT($I$13),D47),VLOOKUP(H47,PS_ScientificArea[],2,0),""))</f>
        <v/>
      </c>
      <c r="D47" s="76" t="s">
        <v>71</v>
      </c>
      <c r="E47" s="102" t="str">
        <f ca="1">IF(AND(COUNTIF(DKUNI[],G47),VLOOKUP(D47,INDIRECT($I$17),2,0)="Yes"),"PS_ScientificArea[DKUNI Scientific Area]","NoPS")</f>
        <v>NoPS</v>
      </c>
      <c r="F47" s="210" t="s">
        <v>25</v>
      </c>
      <c r="G47" s="76" t="s">
        <v>75</v>
      </c>
      <c r="H47" s="76" t="s">
        <v>21</v>
      </c>
      <c r="I47" s="207">
        <f t="shared" ca="1" si="2"/>
        <v>0</v>
      </c>
      <c r="J47" s="122">
        <f t="shared" ca="1" si="3"/>
        <v>0</v>
      </c>
      <c r="K47" s="208"/>
      <c r="L47" s="209"/>
      <c r="M47" s="208"/>
      <c r="N47" s="209"/>
      <c r="O47" s="208"/>
      <c r="P47" s="209"/>
      <c r="Q47" s="208"/>
      <c r="R47" s="209"/>
      <c r="S47" s="208"/>
      <c r="T47" s="209"/>
      <c r="U47" s="208"/>
      <c r="V47" s="209"/>
    </row>
    <row r="48" spans="1:22" s="163" customFormat="1" ht="15" customHeight="1" x14ac:dyDescent="0.25">
      <c r="A48" s="101">
        <f t="shared" ca="1" si="0"/>
        <v>6</v>
      </c>
      <c r="B48" s="101">
        <f t="shared" ca="1" si="1"/>
        <v>0</v>
      </c>
      <c r="C48" s="102" t="str">
        <f ca="1">IF(E48="NoPS","",IF(COUNTIF(INDIRECT($I$13),D48),VLOOKUP(H48,PS_ScientificArea[],2,0),""))</f>
        <v/>
      </c>
      <c r="D48" s="76" t="s">
        <v>71</v>
      </c>
      <c r="E48" s="102" t="str">
        <f ca="1">IF(AND(COUNTIF(DKUNI[],G48),VLOOKUP(D48,INDIRECT($I$17),2,0)="Yes"),"PS_ScientificArea[DKUNI Scientific Area]","NoPS")</f>
        <v>NoPS</v>
      </c>
      <c r="F48" s="210" t="s">
        <v>25</v>
      </c>
      <c r="G48" s="76" t="s">
        <v>75</v>
      </c>
      <c r="H48" s="76" t="s">
        <v>21</v>
      </c>
      <c r="I48" s="207">
        <f t="shared" ca="1" si="2"/>
        <v>0</v>
      </c>
      <c r="J48" s="122">
        <f t="shared" ca="1" si="3"/>
        <v>0</v>
      </c>
      <c r="K48" s="208"/>
      <c r="L48" s="209"/>
      <c r="M48" s="208"/>
      <c r="N48" s="209"/>
      <c r="O48" s="208"/>
      <c r="P48" s="209"/>
      <c r="Q48" s="208"/>
      <c r="R48" s="209"/>
      <c r="S48" s="208"/>
      <c r="T48" s="209"/>
      <c r="U48" s="208"/>
      <c r="V48" s="209"/>
    </row>
    <row r="49" spans="1:22" s="163" customFormat="1" ht="15" customHeight="1" x14ac:dyDescent="0.25">
      <c r="A49" s="101">
        <f t="shared" ca="1" si="0"/>
        <v>6</v>
      </c>
      <c r="B49" s="101">
        <f t="shared" ca="1" si="1"/>
        <v>0</v>
      </c>
      <c r="C49" s="102" t="str">
        <f ca="1">IF(E49="NoPS","",IF(COUNTIF(INDIRECT($I$13),D49),VLOOKUP(H49,PS_ScientificArea[],2,0),""))</f>
        <v/>
      </c>
      <c r="D49" s="76" t="s">
        <v>71</v>
      </c>
      <c r="E49" s="102" t="str">
        <f ca="1">IF(AND(COUNTIF(DKUNI[],G49),VLOOKUP(D49,INDIRECT($I$17),2,0)="Yes"),"PS_ScientificArea[DKUNI Scientific Area]","NoPS")</f>
        <v>NoPS</v>
      </c>
      <c r="F49" s="210" t="s">
        <v>25</v>
      </c>
      <c r="G49" s="76" t="s">
        <v>75</v>
      </c>
      <c r="H49" s="76" t="s">
        <v>21</v>
      </c>
      <c r="I49" s="207">
        <f t="shared" ca="1" si="2"/>
        <v>0</v>
      </c>
      <c r="J49" s="122">
        <f t="shared" ca="1" si="3"/>
        <v>0</v>
      </c>
      <c r="K49" s="208"/>
      <c r="L49" s="209"/>
      <c r="M49" s="208"/>
      <c r="N49" s="209"/>
      <c r="O49" s="208"/>
      <c r="P49" s="209"/>
      <c r="Q49" s="208"/>
      <c r="R49" s="209"/>
      <c r="S49" s="208"/>
      <c r="T49" s="209"/>
      <c r="U49" s="208"/>
      <c r="V49" s="209"/>
    </row>
    <row r="50" spans="1:22" s="163" customFormat="1" ht="15" customHeight="1" x14ac:dyDescent="0.25">
      <c r="A50" s="101">
        <f t="shared" ca="1" si="0"/>
        <v>6</v>
      </c>
      <c r="B50" s="101">
        <f t="shared" ca="1" si="1"/>
        <v>0</v>
      </c>
      <c r="C50" s="102" t="str">
        <f ca="1">IF(E50="NoPS","",IF(COUNTIF(INDIRECT($I$13),D50),VLOOKUP(H50,PS_ScientificArea[],2,0),""))</f>
        <v/>
      </c>
      <c r="D50" s="76" t="s">
        <v>71</v>
      </c>
      <c r="E50" s="102" t="str">
        <f ca="1">IF(AND(COUNTIF(DKUNI[],G50),VLOOKUP(D50,INDIRECT($I$17),2,0)="Yes"),"PS_ScientificArea[DKUNI Scientific Area]","NoPS")</f>
        <v>NoPS</v>
      </c>
      <c r="F50" s="210" t="s">
        <v>25</v>
      </c>
      <c r="G50" s="76" t="s">
        <v>75</v>
      </c>
      <c r="H50" s="76" t="s">
        <v>21</v>
      </c>
      <c r="I50" s="207">
        <f t="shared" ca="1" si="2"/>
        <v>0</v>
      </c>
      <c r="J50" s="122">
        <f t="shared" ca="1" si="3"/>
        <v>0</v>
      </c>
      <c r="K50" s="208"/>
      <c r="L50" s="209"/>
      <c r="M50" s="208"/>
      <c r="N50" s="209"/>
      <c r="O50" s="208"/>
      <c r="P50" s="209"/>
      <c r="Q50" s="208"/>
      <c r="R50" s="209"/>
      <c r="S50" s="208"/>
      <c r="T50" s="209"/>
      <c r="U50" s="208"/>
      <c r="V50" s="209"/>
    </row>
    <row r="51" spans="1:22" s="163" customFormat="1" ht="15" customHeight="1" x14ac:dyDescent="0.25">
      <c r="A51" s="101">
        <f t="shared" ca="1" si="0"/>
        <v>6</v>
      </c>
      <c r="B51" s="101">
        <f t="shared" ca="1" si="1"/>
        <v>0</v>
      </c>
      <c r="C51" s="102" t="str">
        <f ca="1">IF(E51="NoPS","",IF(COUNTIF(INDIRECT($I$13),D51),VLOOKUP(H51,PS_ScientificArea[],2,0),""))</f>
        <v/>
      </c>
      <c r="D51" s="76" t="s">
        <v>71</v>
      </c>
      <c r="E51" s="102" t="str">
        <f ca="1">IF(AND(COUNTIF(DKUNI[],G51),VLOOKUP(D51,INDIRECT($I$17),2,0)="Yes"),"PS_ScientificArea[DKUNI Scientific Area]","NoPS")</f>
        <v>NoPS</v>
      </c>
      <c r="F51" s="210" t="s">
        <v>25</v>
      </c>
      <c r="G51" s="76" t="s">
        <v>75</v>
      </c>
      <c r="H51" s="76" t="s">
        <v>21</v>
      </c>
      <c r="I51" s="207">
        <f t="shared" ca="1" si="2"/>
        <v>0</v>
      </c>
      <c r="J51" s="122">
        <f t="shared" ca="1" si="3"/>
        <v>0</v>
      </c>
      <c r="K51" s="208"/>
      <c r="L51" s="209"/>
      <c r="M51" s="208"/>
      <c r="N51" s="209"/>
      <c r="O51" s="208"/>
      <c r="P51" s="209"/>
      <c r="Q51" s="208"/>
      <c r="R51" s="209"/>
      <c r="S51" s="208"/>
      <c r="T51" s="209"/>
      <c r="U51" s="208"/>
      <c r="V51" s="209"/>
    </row>
    <row r="52" spans="1:22" s="163" customFormat="1" ht="15" customHeight="1" x14ac:dyDescent="0.25">
      <c r="A52" s="101">
        <f t="shared" ca="1" si="0"/>
        <v>7</v>
      </c>
      <c r="B52" s="101">
        <v>20</v>
      </c>
      <c r="C52" s="102"/>
      <c r="D52" s="96"/>
      <c r="E52" s="96"/>
      <c r="F52" s="96"/>
      <c r="G52" s="96"/>
      <c r="H52" s="96"/>
      <c r="I52" s="121"/>
      <c r="J52" s="122"/>
      <c r="K52" s="224"/>
      <c r="L52" s="209"/>
      <c r="M52" s="224"/>
      <c r="N52" s="209"/>
      <c r="O52" s="224"/>
      <c r="P52" s="209"/>
      <c r="Q52" s="224"/>
      <c r="R52" s="209"/>
      <c r="S52" s="224"/>
      <c r="T52" s="209"/>
      <c r="U52" s="224"/>
      <c r="V52" s="209"/>
    </row>
    <row r="53" spans="1:22" s="163" customFormat="1" ht="15" customHeight="1" x14ac:dyDescent="0.25">
      <c r="A53" s="101">
        <f t="shared" ca="1" si="0"/>
        <v>8</v>
      </c>
      <c r="B53" s="101">
        <f>ROW()+100</f>
        <v>153</v>
      </c>
      <c r="C53" s="212"/>
      <c r="D53" s="215" t="s">
        <v>210</v>
      </c>
      <c r="E53" s="212"/>
      <c r="F53" s="213"/>
      <c r="G53" s="213"/>
      <c r="H53" s="213"/>
      <c r="I53" s="216">
        <f ca="1">SUM(I32:I51)</f>
        <v>0</v>
      </c>
      <c r="J53" s="217">
        <f ca="1">SUM(J32:J51)</f>
        <v>0</v>
      </c>
      <c r="K53" s="219">
        <v>0</v>
      </c>
      <c r="L53" s="220">
        <v>0</v>
      </c>
      <c r="M53" s="219">
        <v>0</v>
      </c>
      <c r="N53" s="220">
        <v>0</v>
      </c>
      <c r="O53" s="219">
        <v>0</v>
      </c>
      <c r="P53" s="220">
        <v>0</v>
      </c>
      <c r="Q53" s="219">
        <v>0</v>
      </c>
      <c r="R53" s="220">
        <v>0</v>
      </c>
      <c r="S53" s="219">
        <v>0</v>
      </c>
      <c r="T53" s="220">
        <v>0</v>
      </c>
      <c r="U53" s="219">
        <v>0</v>
      </c>
      <c r="V53" s="220">
        <v>0</v>
      </c>
    </row>
    <row r="54" spans="1:22" s="38" customFormat="1" ht="15" customHeight="1" x14ac:dyDescent="0.25">
      <c r="A54" s="101">
        <f t="shared" ca="1" si="0"/>
        <v>9</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25">
      <c r="A55" s="101">
        <f t="shared" ca="1" si="0"/>
        <v>10</v>
      </c>
      <c r="B55" s="101">
        <v>32</v>
      </c>
      <c r="C55" s="124"/>
      <c r="D55" s="26" t="s">
        <v>178</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19" t="s">
        <v>28</v>
      </c>
      <c r="V55" s="120" t="s">
        <v>29</v>
      </c>
    </row>
    <row r="56" spans="1:22" s="38" customFormat="1" ht="15" customHeight="1" x14ac:dyDescent="0.25">
      <c r="A56" s="101">
        <f t="shared" ca="1" si="0"/>
        <v>11</v>
      </c>
      <c r="B56" s="101">
        <f>ROW()+100</f>
        <v>156</v>
      </c>
      <c r="C56" s="96"/>
      <c r="D56" s="96" t="s">
        <v>17</v>
      </c>
      <c r="E56" s="96"/>
      <c r="F56" s="96"/>
      <c r="G56" s="27">
        <f>INDEX(ProjectSupplement[],1,2)</f>
        <v>250000</v>
      </c>
      <c r="H56" s="28" t="s">
        <v>19</v>
      </c>
      <c r="I56" s="207">
        <f ca="1">SUMIFS(56:56,$23:$23,TRUE,$55:$55,"FTE")</f>
        <v>0</v>
      </c>
      <c r="J56" s="122">
        <f ca="1">I56*G56</f>
        <v>0</v>
      </c>
      <c r="K56" s="231">
        <f ca="1">SUMIFS(K:K,$C:$C,"wet")</f>
        <v>0</v>
      </c>
      <c r="L56" s="75">
        <f ca="1">K56*$G$56</f>
        <v>0</v>
      </c>
      <c r="M56" s="231">
        <f ca="1">SUMIFS(M:M,$C:$C,"wet")</f>
        <v>0</v>
      </c>
      <c r="N56" s="75">
        <f ca="1">M56*$G$56</f>
        <v>0</v>
      </c>
      <c r="O56" s="231">
        <f ca="1">SUMIFS(O:O,$C:$C,"wet")</f>
        <v>0</v>
      </c>
      <c r="P56" s="75">
        <f ca="1">O56*$G$56</f>
        <v>0</v>
      </c>
      <c r="Q56" s="231">
        <f ca="1">SUMIFS(Q:Q,$C:$C,"wet")</f>
        <v>0</v>
      </c>
      <c r="R56" s="75">
        <f ca="1">Q56*$G$56</f>
        <v>0</v>
      </c>
      <c r="S56" s="231">
        <f ca="1">SUMIFS(S:S,$C:$C,"wet")</f>
        <v>0</v>
      </c>
      <c r="T56" s="75">
        <f ca="1">S56*$G$56</f>
        <v>0</v>
      </c>
      <c r="U56" s="231">
        <f ca="1">SUMIFS(U:U,$C:$C,"wet")</f>
        <v>0</v>
      </c>
      <c r="V56" s="75">
        <f ca="1">U56*$G$56</f>
        <v>0</v>
      </c>
    </row>
    <row r="57" spans="1:22" s="38" customFormat="1" ht="15" customHeight="1" x14ac:dyDescent="0.25">
      <c r="A57" s="101">
        <f t="shared" ca="1" si="0"/>
        <v>12</v>
      </c>
      <c r="B57" s="101">
        <f>ROW()+100</f>
        <v>157</v>
      </c>
      <c r="C57" s="96"/>
      <c r="D57" s="96" t="s">
        <v>18</v>
      </c>
      <c r="E57" s="96"/>
      <c r="F57" s="96"/>
      <c r="G57" s="29">
        <f>INDEX(ProjectSupplement[],2,2)</f>
        <v>200000</v>
      </c>
      <c r="H57" s="28" t="s">
        <v>19</v>
      </c>
      <c r="I57" s="207">
        <f ca="1">SUMIFS(57:57,$23:$23,TRUE,$55:$55,"FTE")</f>
        <v>0</v>
      </c>
      <c r="J57" s="122">
        <f ca="1">I57*G57</f>
        <v>0</v>
      </c>
      <c r="K57" s="231">
        <f ca="1">SUMIFS(K:K,$C:$C,"dry")</f>
        <v>0</v>
      </c>
      <c r="L57" s="75">
        <f ca="1">K57*$G$57</f>
        <v>0</v>
      </c>
      <c r="M57" s="231">
        <f ca="1">SUMIFS(M:M,$C:$C,"dry")</f>
        <v>0</v>
      </c>
      <c r="N57" s="75">
        <f ca="1">M57*$G$57</f>
        <v>0</v>
      </c>
      <c r="O57" s="231">
        <f ca="1">SUMIFS(O:O,$C:$C,"dry")</f>
        <v>0</v>
      </c>
      <c r="P57" s="75">
        <f ca="1">O57*$G$57</f>
        <v>0</v>
      </c>
      <c r="Q57" s="231">
        <f ca="1">SUMIFS(Q:Q,$C:$C,"dry")</f>
        <v>0</v>
      </c>
      <c r="R57" s="75">
        <f ca="1">Q57*$G$57</f>
        <v>0</v>
      </c>
      <c r="S57" s="231">
        <f ca="1">SUMIFS(S:S,$C:$C,"dry")</f>
        <v>0</v>
      </c>
      <c r="T57" s="75">
        <f ca="1">S57*$G$57</f>
        <v>0</v>
      </c>
      <c r="U57" s="231">
        <f ca="1">SUMIFS(U:U,$C:$C,"dry")</f>
        <v>0</v>
      </c>
      <c r="V57" s="75">
        <f ca="1">U57*$G$57</f>
        <v>0</v>
      </c>
    </row>
    <row r="58" spans="1:22" s="38" customFormat="1" ht="15" customHeight="1" x14ac:dyDescent="0.25">
      <c r="A58" s="101">
        <f t="shared" ca="1" si="0"/>
        <v>13</v>
      </c>
      <c r="B58" s="101">
        <v>20</v>
      </c>
      <c r="C58" s="96"/>
      <c r="D58" s="96"/>
      <c r="E58" s="96"/>
      <c r="F58" s="29"/>
      <c r="G58" s="29"/>
      <c r="H58" s="28"/>
      <c r="I58" s="109"/>
      <c r="J58" s="122"/>
      <c r="K58" s="141"/>
      <c r="L58" s="112"/>
      <c r="M58" s="96"/>
      <c r="N58" s="112"/>
      <c r="O58" s="96"/>
      <c r="P58" s="112"/>
      <c r="Q58" s="96"/>
      <c r="R58" s="112"/>
      <c r="S58" s="96"/>
      <c r="T58" s="112"/>
      <c r="U58" s="225"/>
      <c r="V58" s="112"/>
    </row>
    <row r="59" spans="1:22" s="38" customFormat="1" ht="15" customHeight="1" x14ac:dyDescent="0.25">
      <c r="A59" s="101">
        <f t="shared" ca="1" si="0"/>
        <v>14</v>
      </c>
      <c r="B59" s="101">
        <v>33</v>
      </c>
      <c r="C59" s="124"/>
      <c r="D59" s="26" t="s">
        <v>65</v>
      </c>
      <c r="E59" s="142"/>
      <c r="F59" s="26"/>
      <c r="G59" s="26"/>
      <c r="H59" s="26"/>
      <c r="I59" s="313" t="s">
        <v>31</v>
      </c>
      <c r="J59" s="314"/>
      <c r="K59" s="311" t="s">
        <v>29</v>
      </c>
      <c r="L59" s="312"/>
      <c r="M59" s="311" t="s">
        <v>29</v>
      </c>
      <c r="N59" s="312"/>
      <c r="O59" s="311" t="s">
        <v>29</v>
      </c>
      <c r="P59" s="312"/>
      <c r="Q59" s="311" t="s">
        <v>29</v>
      </c>
      <c r="R59" s="312"/>
      <c r="S59" s="311" t="s">
        <v>29</v>
      </c>
      <c r="T59" s="312"/>
      <c r="U59" s="311" t="s">
        <v>29</v>
      </c>
      <c r="V59" s="312"/>
    </row>
    <row r="60" spans="1:22" s="38" customFormat="1" ht="15" customHeight="1" x14ac:dyDescent="0.25">
      <c r="A60" s="101">
        <f t="shared" ca="1" si="0"/>
        <v>14</v>
      </c>
      <c r="B60" s="101"/>
      <c r="C60" s="146"/>
      <c r="D60" s="147" t="s">
        <v>121</v>
      </c>
      <c r="E60" s="147"/>
      <c r="F60" s="74"/>
      <c r="G60" s="74"/>
      <c r="H60" s="74"/>
      <c r="I60" s="39"/>
      <c r="J60" s="134"/>
      <c r="K60" s="149" t="s">
        <v>91</v>
      </c>
      <c r="L60" s="134"/>
      <c r="M60" s="152"/>
      <c r="N60" s="134"/>
      <c r="O60" s="152"/>
      <c r="P60" s="134"/>
      <c r="Q60" s="152"/>
      <c r="R60" s="134"/>
      <c r="S60" s="152"/>
      <c r="T60" s="134"/>
      <c r="U60" s="39"/>
      <c r="V60" s="134"/>
    </row>
    <row r="61" spans="1:22" s="38" customFormat="1" ht="15" customHeight="1" x14ac:dyDescent="0.25">
      <c r="A61" s="101">
        <f t="shared" ca="1" si="0"/>
        <v>14</v>
      </c>
      <c r="B61" s="101">
        <f ca="1">IF(D61&lt;&gt;INDEX(INDIRECT($I$15),1),ROW()+200,0)</f>
        <v>0</v>
      </c>
      <c r="C61" s="96"/>
      <c r="D61" s="76" t="s">
        <v>26</v>
      </c>
      <c r="E61" s="96"/>
      <c r="F61" s="210" t="s">
        <v>246</v>
      </c>
      <c r="G61" s="96"/>
      <c r="H61" s="96"/>
      <c r="I61" s="302">
        <f ca="1">SUMIFS(61:61,$23:$23,TRUE,$59:$59,"Costs")</f>
        <v>0</v>
      </c>
      <c r="J61" s="303"/>
      <c r="K61" s="319"/>
      <c r="L61" s="320"/>
      <c r="M61" s="319"/>
      <c r="N61" s="320"/>
      <c r="O61" s="319"/>
      <c r="P61" s="320"/>
      <c r="Q61" s="319"/>
      <c r="R61" s="320"/>
      <c r="S61" s="319"/>
      <c r="T61" s="320"/>
      <c r="U61" s="319"/>
      <c r="V61" s="320"/>
    </row>
    <row r="62" spans="1:22" s="38" customFormat="1" ht="15" customHeight="1" x14ac:dyDescent="0.25">
      <c r="A62" s="101">
        <f t="shared" ca="1" si="0"/>
        <v>14</v>
      </c>
      <c r="B62" s="101">
        <f t="shared" ref="B62:B80" ca="1" si="4">IF(D62&lt;&gt;INDEX(INDIRECT($I$15),1),ROW()+200,0)</f>
        <v>0</v>
      </c>
      <c r="C62" s="96"/>
      <c r="D62" s="76" t="s">
        <v>26</v>
      </c>
      <c r="E62" s="96"/>
      <c r="F62" s="210" t="s">
        <v>246</v>
      </c>
      <c r="G62" s="96"/>
      <c r="H62" s="96"/>
      <c r="I62" s="302">
        <f t="shared" ref="I62:I80" ca="1" si="5">SUMIFS(62:62,$23:$23,TRUE,$59:$59,"Costs")</f>
        <v>0</v>
      </c>
      <c r="J62" s="303"/>
      <c r="K62" s="319"/>
      <c r="L62" s="320"/>
      <c r="M62" s="319"/>
      <c r="N62" s="320"/>
      <c r="O62" s="319"/>
      <c r="P62" s="320"/>
      <c r="Q62" s="319"/>
      <c r="R62" s="320"/>
      <c r="S62" s="319"/>
      <c r="T62" s="320"/>
      <c r="U62" s="319"/>
      <c r="V62" s="320"/>
    </row>
    <row r="63" spans="1:22" s="38" customFormat="1" ht="15" customHeight="1" x14ac:dyDescent="0.25">
      <c r="A63" s="101">
        <f t="shared" ca="1" si="0"/>
        <v>14</v>
      </c>
      <c r="B63" s="101">
        <f t="shared" ca="1" si="4"/>
        <v>0</v>
      </c>
      <c r="C63" s="96"/>
      <c r="D63" s="76" t="s">
        <v>26</v>
      </c>
      <c r="E63" s="96"/>
      <c r="F63" s="210" t="s">
        <v>246</v>
      </c>
      <c r="G63" s="96"/>
      <c r="H63" s="96"/>
      <c r="I63" s="302">
        <f t="shared" ca="1" si="5"/>
        <v>0</v>
      </c>
      <c r="J63" s="303"/>
      <c r="K63" s="319"/>
      <c r="L63" s="320"/>
      <c r="M63" s="319"/>
      <c r="N63" s="320"/>
      <c r="O63" s="319"/>
      <c r="P63" s="320"/>
      <c r="Q63" s="319"/>
      <c r="R63" s="320"/>
      <c r="S63" s="319"/>
      <c r="T63" s="320"/>
      <c r="U63" s="319"/>
      <c r="V63" s="320"/>
    </row>
    <row r="64" spans="1:22" s="38" customFormat="1" ht="15" customHeight="1" x14ac:dyDescent="0.25">
      <c r="A64" s="101">
        <f t="shared" ca="1" si="0"/>
        <v>14</v>
      </c>
      <c r="B64" s="101">
        <f t="shared" ca="1" si="4"/>
        <v>0</v>
      </c>
      <c r="C64" s="96"/>
      <c r="D64" s="76" t="s">
        <v>26</v>
      </c>
      <c r="E64" s="96"/>
      <c r="F64" s="210" t="s">
        <v>246</v>
      </c>
      <c r="G64" s="96"/>
      <c r="H64" s="96"/>
      <c r="I64" s="302">
        <f t="shared" ca="1" si="5"/>
        <v>0</v>
      </c>
      <c r="J64" s="303"/>
      <c r="K64" s="319"/>
      <c r="L64" s="320"/>
      <c r="M64" s="319"/>
      <c r="N64" s="320"/>
      <c r="O64" s="319"/>
      <c r="P64" s="320"/>
      <c r="Q64" s="319"/>
      <c r="R64" s="320"/>
      <c r="S64" s="319"/>
      <c r="T64" s="320"/>
      <c r="U64" s="319"/>
      <c r="V64" s="320"/>
    </row>
    <row r="65" spans="1:22" s="38" customFormat="1" ht="15" customHeight="1" x14ac:dyDescent="0.25">
      <c r="A65" s="101">
        <f t="shared" ca="1" si="0"/>
        <v>14</v>
      </c>
      <c r="B65" s="101">
        <f t="shared" ca="1" si="4"/>
        <v>0</v>
      </c>
      <c r="C65" s="96"/>
      <c r="D65" s="76" t="s">
        <v>26</v>
      </c>
      <c r="E65" s="96"/>
      <c r="F65" s="210" t="s">
        <v>246</v>
      </c>
      <c r="G65" s="96"/>
      <c r="H65" s="96"/>
      <c r="I65" s="302">
        <f t="shared" ca="1" si="5"/>
        <v>0</v>
      </c>
      <c r="J65" s="303"/>
      <c r="K65" s="319"/>
      <c r="L65" s="320"/>
      <c r="M65" s="319"/>
      <c r="N65" s="320"/>
      <c r="O65" s="319"/>
      <c r="P65" s="320"/>
      <c r="Q65" s="319"/>
      <c r="R65" s="320"/>
      <c r="S65" s="319"/>
      <c r="T65" s="320"/>
      <c r="U65" s="319"/>
      <c r="V65" s="320"/>
    </row>
    <row r="66" spans="1:22" s="38" customFormat="1" ht="15" customHeight="1" x14ac:dyDescent="0.25">
      <c r="A66" s="101">
        <f t="shared" ca="1" si="0"/>
        <v>14</v>
      </c>
      <c r="B66" s="101">
        <f t="shared" ca="1" si="4"/>
        <v>0</v>
      </c>
      <c r="C66" s="96"/>
      <c r="D66" s="76" t="s">
        <v>26</v>
      </c>
      <c r="E66" s="96"/>
      <c r="F66" s="210" t="s">
        <v>246</v>
      </c>
      <c r="G66" s="96"/>
      <c r="H66" s="96"/>
      <c r="I66" s="302">
        <f t="shared" ca="1" si="5"/>
        <v>0</v>
      </c>
      <c r="J66" s="303"/>
      <c r="K66" s="319"/>
      <c r="L66" s="320"/>
      <c r="M66" s="319"/>
      <c r="N66" s="320"/>
      <c r="O66" s="319"/>
      <c r="P66" s="320"/>
      <c r="Q66" s="319"/>
      <c r="R66" s="320"/>
      <c r="S66" s="319"/>
      <c r="T66" s="320"/>
      <c r="U66" s="319"/>
      <c r="V66" s="320"/>
    </row>
    <row r="67" spans="1:22" s="38" customFormat="1" ht="15" customHeight="1" x14ac:dyDescent="0.25">
      <c r="A67" s="101">
        <f t="shared" ca="1" si="0"/>
        <v>14</v>
      </c>
      <c r="B67" s="101">
        <f t="shared" ca="1" si="4"/>
        <v>0</v>
      </c>
      <c r="C67" s="96"/>
      <c r="D67" s="76" t="s">
        <v>26</v>
      </c>
      <c r="E67" s="96"/>
      <c r="F67" s="210" t="s">
        <v>246</v>
      </c>
      <c r="G67" s="96"/>
      <c r="H67" s="96"/>
      <c r="I67" s="302">
        <f t="shared" ca="1" si="5"/>
        <v>0</v>
      </c>
      <c r="J67" s="303"/>
      <c r="K67" s="319"/>
      <c r="L67" s="320"/>
      <c r="M67" s="319"/>
      <c r="N67" s="320"/>
      <c r="O67" s="319"/>
      <c r="P67" s="320"/>
      <c r="Q67" s="319"/>
      <c r="R67" s="320"/>
      <c r="S67" s="319"/>
      <c r="T67" s="320"/>
      <c r="U67" s="319"/>
      <c r="V67" s="320"/>
    </row>
    <row r="68" spans="1:22" s="38" customFormat="1" ht="15" customHeight="1" x14ac:dyDescent="0.25">
      <c r="A68" s="101">
        <f t="shared" ca="1" si="0"/>
        <v>14</v>
      </c>
      <c r="B68" s="101">
        <f t="shared" ca="1" si="4"/>
        <v>0</v>
      </c>
      <c r="C68" s="96"/>
      <c r="D68" s="76" t="s">
        <v>26</v>
      </c>
      <c r="E68" s="96"/>
      <c r="F68" s="210" t="s">
        <v>246</v>
      </c>
      <c r="G68" s="96"/>
      <c r="H68" s="96"/>
      <c r="I68" s="302">
        <f t="shared" ca="1" si="5"/>
        <v>0</v>
      </c>
      <c r="J68" s="303"/>
      <c r="K68" s="319"/>
      <c r="L68" s="320"/>
      <c r="M68" s="319"/>
      <c r="N68" s="320"/>
      <c r="O68" s="319"/>
      <c r="P68" s="320"/>
      <c r="Q68" s="319"/>
      <c r="R68" s="320"/>
      <c r="S68" s="319"/>
      <c r="T68" s="320"/>
      <c r="U68" s="319"/>
      <c r="V68" s="320"/>
    </row>
    <row r="69" spans="1:22" s="38" customFormat="1" ht="15" customHeight="1" x14ac:dyDescent="0.25">
      <c r="A69" s="101">
        <f t="shared" ca="1" si="0"/>
        <v>14</v>
      </c>
      <c r="B69" s="101">
        <f t="shared" ca="1" si="4"/>
        <v>0</v>
      </c>
      <c r="C69" s="96"/>
      <c r="D69" s="76" t="s">
        <v>26</v>
      </c>
      <c r="E69" s="96"/>
      <c r="F69" s="210" t="s">
        <v>246</v>
      </c>
      <c r="G69" s="96"/>
      <c r="H69" s="96"/>
      <c r="I69" s="302">
        <f t="shared" ca="1" si="5"/>
        <v>0</v>
      </c>
      <c r="J69" s="303"/>
      <c r="K69" s="319"/>
      <c r="L69" s="320"/>
      <c r="M69" s="319"/>
      <c r="N69" s="320"/>
      <c r="O69" s="319"/>
      <c r="P69" s="320"/>
      <c r="Q69" s="319"/>
      <c r="R69" s="320"/>
      <c r="S69" s="319"/>
      <c r="T69" s="320"/>
      <c r="U69" s="319"/>
      <c r="V69" s="320"/>
    </row>
    <row r="70" spans="1:22" s="38" customFormat="1" ht="15" customHeight="1" x14ac:dyDescent="0.25">
      <c r="A70" s="101">
        <f t="shared" ca="1" si="0"/>
        <v>14</v>
      </c>
      <c r="B70" s="101">
        <f t="shared" ca="1" si="4"/>
        <v>0</v>
      </c>
      <c r="C70" s="96"/>
      <c r="D70" s="76" t="s">
        <v>26</v>
      </c>
      <c r="E70" s="96"/>
      <c r="F70" s="210" t="s">
        <v>246</v>
      </c>
      <c r="G70" s="96"/>
      <c r="H70" s="96"/>
      <c r="I70" s="302">
        <f t="shared" ca="1" si="5"/>
        <v>0</v>
      </c>
      <c r="J70" s="303"/>
      <c r="K70" s="319"/>
      <c r="L70" s="320"/>
      <c r="M70" s="319"/>
      <c r="N70" s="320"/>
      <c r="O70" s="319"/>
      <c r="P70" s="320"/>
      <c r="Q70" s="319"/>
      <c r="R70" s="320"/>
      <c r="S70" s="319"/>
      <c r="T70" s="320"/>
      <c r="U70" s="319"/>
      <c r="V70" s="320"/>
    </row>
    <row r="71" spans="1:22" s="38" customFormat="1" ht="15" customHeight="1" x14ac:dyDescent="0.25">
      <c r="A71" s="101">
        <f t="shared" ca="1" si="0"/>
        <v>14</v>
      </c>
      <c r="B71" s="101">
        <f t="shared" ca="1" si="4"/>
        <v>0</v>
      </c>
      <c r="C71" s="96"/>
      <c r="D71" s="76" t="s">
        <v>26</v>
      </c>
      <c r="E71" s="96"/>
      <c r="F71" s="210" t="s">
        <v>246</v>
      </c>
      <c r="G71" s="96"/>
      <c r="H71" s="96"/>
      <c r="I71" s="302">
        <f t="shared" ca="1" si="5"/>
        <v>0</v>
      </c>
      <c r="J71" s="303"/>
      <c r="K71" s="319"/>
      <c r="L71" s="320"/>
      <c r="M71" s="319"/>
      <c r="N71" s="320"/>
      <c r="O71" s="319"/>
      <c r="P71" s="320"/>
      <c r="Q71" s="319"/>
      <c r="R71" s="320"/>
      <c r="S71" s="319"/>
      <c r="T71" s="320"/>
      <c r="U71" s="319"/>
      <c r="V71" s="320"/>
    </row>
    <row r="72" spans="1:22" s="38" customFormat="1" ht="15" customHeight="1" x14ac:dyDescent="0.25">
      <c r="A72" s="101">
        <f t="shared" ca="1" si="0"/>
        <v>14</v>
      </c>
      <c r="B72" s="101">
        <f t="shared" ca="1" si="4"/>
        <v>0</v>
      </c>
      <c r="C72" s="96"/>
      <c r="D72" s="76" t="s">
        <v>26</v>
      </c>
      <c r="E72" s="96"/>
      <c r="F72" s="210" t="s">
        <v>246</v>
      </c>
      <c r="G72" s="96"/>
      <c r="H72" s="96"/>
      <c r="I72" s="302">
        <f t="shared" ca="1" si="5"/>
        <v>0</v>
      </c>
      <c r="J72" s="303"/>
      <c r="K72" s="319"/>
      <c r="L72" s="320"/>
      <c r="M72" s="319"/>
      <c r="N72" s="320"/>
      <c r="O72" s="319"/>
      <c r="P72" s="320"/>
      <c r="Q72" s="319"/>
      <c r="R72" s="320"/>
      <c r="S72" s="319"/>
      <c r="T72" s="320"/>
      <c r="U72" s="319"/>
      <c r="V72" s="320"/>
    </row>
    <row r="73" spans="1:22" s="38" customFormat="1" ht="15" customHeight="1" x14ac:dyDescent="0.25">
      <c r="A73" s="101">
        <f t="shared" ca="1" si="0"/>
        <v>14</v>
      </c>
      <c r="B73" s="101">
        <f t="shared" ca="1" si="4"/>
        <v>0</v>
      </c>
      <c r="C73" s="96"/>
      <c r="D73" s="76" t="s">
        <v>26</v>
      </c>
      <c r="E73" s="96"/>
      <c r="F73" s="210" t="s">
        <v>246</v>
      </c>
      <c r="G73" s="96"/>
      <c r="H73" s="96"/>
      <c r="I73" s="302">
        <f t="shared" ca="1" si="5"/>
        <v>0</v>
      </c>
      <c r="J73" s="303"/>
      <c r="K73" s="319"/>
      <c r="L73" s="320"/>
      <c r="M73" s="319"/>
      <c r="N73" s="320"/>
      <c r="O73" s="319"/>
      <c r="P73" s="320"/>
      <c r="Q73" s="319"/>
      <c r="R73" s="320"/>
      <c r="S73" s="319"/>
      <c r="T73" s="320"/>
      <c r="U73" s="319"/>
      <c r="V73" s="320"/>
    </row>
    <row r="74" spans="1:22" s="38" customFormat="1" ht="15" customHeight="1" x14ac:dyDescent="0.25">
      <c r="A74" s="101">
        <f t="shared" ca="1" si="0"/>
        <v>14</v>
      </c>
      <c r="B74" s="101">
        <f t="shared" ca="1" si="4"/>
        <v>0</v>
      </c>
      <c r="C74" s="96"/>
      <c r="D74" s="76" t="s">
        <v>26</v>
      </c>
      <c r="E74" s="96"/>
      <c r="F74" s="210" t="s">
        <v>246</v>
      </c>
      <c r="G74" s="96"/>
      <c r="H74" s="96"/>
      <c r="I74" s="302">
        <f t="shared" ca="1" si="5"/>
        <v>0</v>
      </c>
      <c r="J74" s="303"/>
      <c r="K74" s="319"/>
      <c r="L74" s="320"/>
      <c r="M74" s="319"/>
      <c r="N74" s="320"/>
      <c r="O74" s="319"/>
      <c r="P74" s="320"/>
      <c r="Q74" s="319"/>
      <c r="R74" s="320"/>
      <c r="S74" s="319"/>
      <c r="T74" s="320"/>
      <c r="U74" s="319"/>
      <c r="V74" s="320"/>
    </row>
    <row r="75" spans="1:22" s="38" customFormat="1" ht="15" customHeight="1" x14ac:dyDescent="0.25">
      <c r="A75" s="101">
        <f t="shared" ca="1" si="0"/>
        <v>14</v>
      </c>
      <c r="B75" s="101">
        <f t="shared" ca="1" si="4"/>
        <v>0</v>
      </c>
      <c r="C75" s="96"/>
      <c r="D75" s="76" t="s">
        <v>26</v>
      </c>
      <c r="E75" s="96"/>
      <c r="F75" s="210" t="s">
        <v>246</v>
      </c>
      <c r="G75" s="96"/>
      <c r="H75" s="96"/>
      <c r="I75" s="302">
        <f t="shared" ca="1" si="5"/>
        <v>0</v>
      </c>
      <c r="J75" s="303"/>
      <c r="K75" s="319"/>
      <c r="L75" s="320"/>
      <c r="M75" s="319"/>
      <c r="N75" s="320"/>
      <c r="O75" s="319"/>
      <c r="P75" s="320"/>
      <c r="Q75" s="319"/>
      <c r="R75" s="320"/>
      <c r="S75" s="319"/>
      <c r="T75" s="320"/>
      <c r="U75" s="319"/>
      <c r="V75" s="320"/>
    </row>
    <row r="76" spans="1:22" s="38" customFormat="1" ht="15" customHeight="1" x14ac:dyDescent="0.25">
      <c r="A76" s="101">
        <f t="shared" ca="1" si="0"/>
        <v>14</v>
      </c>
      <c r="B76" s="101">
        <f t="shared" ca="1" si="4"/>
        <v>0</v>
      </c>
      <c r="C76" s="96"/>
      <c r="D76" s="76" t="s">
        <v>26</v>
      </c>
      <c r="E76" s="96"/>
      <c r="F76" s="210" t="s">
        <v>246</v>
      </c>
      <c r="G76" s="96"/>
      <c r="H76" s="96"/>
      <c r="I76" s="302">
        <f t="shared" ca="1" si="5"/>
        <v>0</v>
      </c>
      <c r="J76" s="303"/>
      <c r="K76" s="319"/>
      <c r="L76" s="320"/>
      <c r="M76" s="319"/>
      <c r="N76" s="320"/>
      <c r="O76" s="319"/>
      <c r="P76" s="320"/>
      <c r="Q76" s="319"/>
      <c r="R76" s="320"/>
      <c r="S76" s="319"/>
      <c r="T76" s="320"/>
      <c r="U76" s="319"/>
      <c r="V76" s="320"/>
    </row>
    <row r="77" spans="1:22" s="38" customFormat="1" ht="15" customHeight="1" x14ac:dyDescent="0.25">
      <c r="A77" s="101">
        <f t="shared" ca="1" si="0"/>
        <v>14</v>
      </c>
      <c r="B77" s="101">
        <f t="shared" ca="1" si="4"/>
        <v>0</v>
      </c>
      <c r="C77" s="96"/>
      <c r="D77" s="76" t="s">
        <v>26</v>
      </c>
      <c r="E77" s="96"/>
      <c r="F77" s="210" t="s">
        <v>246</v>
      </c>
      <c r="G77" s="96"/>
      <c r="H77" s="96"/>
      <c r="I77" s="302">
        <f t="shared" ca="1" si="5"/>
        <v>0</v>
      </c>
      <c r="J77" s="303"/>
      <c r="K77" s="319"/>
      <c r="L77" s="320"/>
      <c r="M77" s="319"/>
      <c r="N77" s="320"/>
      <c r="O77" s="319"/>
      <c r="P77" s="320"/>
      <c r="Q77" s="319"/>
      <c r="R77" s="320"/>
      <c r="S77" s="319"/>
      <c r="T77" s="320"/>
      <c r="U77" s="319"/>
      <c r="V77" s="320"/>
    </row>
    <row r="78" spans="1:22" s="38" customFormat="1" ht="15" customHeight="1" x14ac:dyDescent="0.25">
      <c r="A78" s="101">
        <f t="shared" ca="1" si="0"/>
        <v>14</v>
      </c>
      <c r="B78" s="101">
        <f t="shared" ca="1" si="4"/>
        <v>0</v>
      </c>
      <c r="C78" s="96"/>
      <c r="D78" s="76" t="s">
        <v>26</v>
      </c>
      <c r="E78" s="96"/>
      <c r="F78" s="210" t="s">
        <v>246</v>
      </c>
      <c r="G78" s="96"/>
      <c r="H78" s="96"/>
      <c r="I78" s="302">
        <f t="shared" ca="1" si="5"/>
        <v>0</v>
      </c>
      <c r="J78" s="303"/>
      <c r="K78" s="319"/>
      <c r="L78" s="320"/>
      <c r="M78" s="319"/>
      <c r="N78" s="320"/>
      <c r="O78" s="319"/>
      <c r="P78" s="320"/>
      <c r="Q78" s="319"/>
      <c r="R78" s="320"/>
      <c r="S78" s="319"/>
      <c r="T78" s="320"/>
      <c r="U78" s="319"/>
      <c r="V78" s="320"/>
    </row>
    <row r="79" spans="1:22" s="38" customFormat="1" ht="15" customHeight="1" x14ac:dyDescent="0.25">
      <c r="A79" s="101">
        <f t="shared" ca="1" si="0"/>
        <v>14</v>
      </c>
      <c r="B79" s="101">
        <f t="shared" ca="1" si="4"/>
        <v>0</v>
      </c>
      <c r="C79" s="96"/>
      <c r="D79" s="76" t="s">
        <v>26</v>
      </c>
      <c r="E79" s="96"/>
      <c r="F79" s="210" t="s">
        <v>246</v>
      </c>
      <c r="G79" s="96"/>
      <c r="H79" s="96"/>
      <c r="I79" s="302">
        <f t="shared" ca="1" si="5"/>
        <v>0</v>
      </c>
      <c r="J79" s="303"/>
      <c r="K79" s="319"/>
      <c r="L79" s="320"/>
      <c r="M79" s="319"/>
      <c r="N79" s="320"/>
      <c r="O79" s="319"/>
      <c r="P79" s="320"/>
      <c r="Q79" s="319"/>
      <c r="R79" s="320"/>
      <c r="S79" s="319"/>
      <c r="T79" s="320"/>
      <c r="U79" s="319"/>
      <c r="V79" s="320"/>
    </row>
    <row r="80" spans="1:22" s="38" customFormat="1" ht="15" customHeight="1" x14ac:dyDescent="0.25">
      <c r="A80" s="101">
        <f t="shared" ca="1" si="0"/>
        <v>14</v>
      </c>
      <c r="B80" s="101">
        <f t="shared" ca="1" si="4"/>
        <v>0</v>
      </c>
      <c r="C80" s="96"/>
      <c r="D80" s="76" t="s">
        <v>26</v>
      </c>
      <c r="E80" s="96"/>
      <c r="F80" s="210" t="s">
        <v>246</v>
      </c>
      <c r="G80" s="96"/>
      <c r="H80" s="73"/>
      <c r="I80" s="302">
        <f t="shared" ca="1" si="5"/>
        <v>0</v>
      </c>
      <c r="J80" s="303"/>
      <c r="K80" s="319"/>
      <c r="L80" s="320"/>
      <c r="M80" s="319"/>
      <c r="N80" s="320"/>
      <c r="O80" s="319"/>
      <c r="P80" s="320"/>
      <c r="Q80" s="319"/>
      <c r="R80" s="320"/>
      <c r="S80" s="319"/>
      <c r="T80" s="320"/>
      <c r="U80" s="319"/>
      <c r="V80" s="320"/>
    </row>
    <row r="81" spans="1:22" s="38" customFormat="1" ht="15" customHeight="1" x14ac:dyDescent="0.25">
      <c r="A81" s="101">
        <f t="shared" ca="1" si="0"/>
        <v>15</v>
      </c>
      <c r="B81" s="101">
        <v>20</v>
      </c>
      <c r="C81" s="96"/>
      <c r="D81" s="76"/>
      <c r="E81" s="96"/>
      <c r="F81" s="76"/>
      <c r="G81" s="96"/>
      <c r="H81" s="73"/>
      <c r="I81" s="203">
        <f t="shared" ref="I81" ca="1" si="6">SUMIFS(81:81,$23:$23,TRUE,$59:$59,"Costs")</f>
        <v>0</v>
      </c>
      <c r="J81" s="204"/>
      <c r="K81" s="317"/>
      <c r="L81" s="318"/>
      <c r="M81" s="317"/>
      <c r="N81" s="318"/>
      <c r="O81" s="317"/>
      <c r="P81" s="318"/>
      <c r="Q81" s="317"/>
      <c r="R81" s="318"/>
      <c r="S81" s="317"/>
      <c r="T81" s="318"/>
      <c r="U81" s="317"/>
      <c r="V81" s="318"/>
    </row>
    <row r="82" spans="1:22" s="38" customFormat="1" ht="15" customHeight="1" x14ac:dyDescent="0.25">
      <c r="A82" s="101">
        <f t="shared" ca="1" si="0"/>
        <v>16</v>
      </c>
      <c r="B82" s="101">
        <f>ROW()+200</f>
        <v>282</v>
      </c>
      <c r="C82" s="215"/>
      <c r="D82" s="215" t="s">
        <v>223</v>
      </c>
      <c r="E82" s="213"/>
      <c r="F82" s="213"/>
      <c r="G82" s="213"/>
      <c r="H82" s="214"/>
      <c r="I82" s="304">
        <f ca="1">SUM(I61:J80)</f>
        <v>0</v>
      </c>
      <c r="J82" s="305"/>
      <c r="K82" s="300">
        <f>SUM(K61:L80)</f>
        <v>0</v>
      </c>
      <c r="L82" s="301"/>
      <c r="M82" s="300">
        <f>SUM(M61:N80)</f>
        <v>0</v>
      </c>
      <c r="N82" s="301"/>
      <c r="O82" s="300">
        <f>SUM(O61:P80)</f>
        <v>0</v>
      </c>
      <c r="P82" s="301"/>
      <c r="Q82" s="300">
        <f>SUM(Q61:R80)</f>
        <v>0</v>
      </c>
      <c r="R82" s="301"/>
      <c r="S82" s="300">
        <f>SUM(S61:T80)</f>
        <v>0</v>
      </c>
      <c r="T82" s="301"/>
      <c r="U82" s="300">
        <f>SUM(U61:V80)</f>
        <v>0</v>
      </c>
      <c r="V82" s="301"/>
    </row>
    <row r="83" spans="1:22" s="38" customFormat="1" ht="15" customHeight="1" x14ac:dyDescent="0.25">
      <c r="A83" s="101">
        <f t="shared" ca="1" si="0"/>
        <v>17</v>
      </c>
      <c r="B83" s="101">
        <v>20</v>
      </c>
      <c r="C83" s="96"/>
      <c r="D83" s="96"/>
      <c r="E83" s="96"/>
      <c r="F83" s="96"/>
      <c r="G83" s="96"/>
      <c r="H83" s="96"/>
      <c r="I83" s="109"/>
      <c r="J83" s="122">
        <f ca="1">SUMIFS(83:83,$23:$23,TRUE,$59:$59,"Costs")</f>
        <v>0</v>
      </c>
      <c r="K83" s="317"/>
      <c r="L83" s="318"/>
      <c r="M83" s="317"/>
      <c r="N83" s="318"/>
      <c r="O83" s="317"/>
      <c r="P83" s="318"/>
      <c r="Q83" s="317"/>
      <c r="R83" s="318"/>
      <c r="S83" s="317"/>
      <c r="T83" s="318"/>
      <c r="U83" s="317"/>
      <c r="V83" s="318"/>
    </row>
  </sheetData>
  <sheetProtection algorithmName="SHA-512" hashValue="BhMYgIvNV5ju9DKWnfFl1yELW/T6BtV1RSR9lH/M1HkrtfPc0dJc2OS99m3thBYA61RCbECy52q++SN3oiUMDw==" saltValue="SvYnkJpqqUoSX9mkoj+k1w==" spinCount="100000" sheet="1" objects="1" scenarios="1"/>
  <mergeCells count="172">
    <mergeCell ref="F4:G4"/>
    <mergeCell ref="F11:G11"/>
    <mergeCell ref="F13:G13"/>
    <mergeCell ref="F16:G16"/>
    <mergeCell ref="F21:G21"/>
    <mergeCell ref="F19:G19"/>
    <mergeCell ref="S82:T82"/>
    <mergeCell ref="U82:V82"/>
    <mergeCell ref="I59:J59"/>
    <mergeCell ref="K59:L59"/>
    <mergeCell ref="M59:N59"/>
    <mergeCell ref="O59:P59"/>
    <mergeCell ref="Q59:R59"/>
    <mergeCell ref="S59:T59"/>
    <mergeCell ref="U59:V59"/>
    <mergeCell ref="K61:L61"/>
    <mergeCell ref="K62:L62"/>
    <mergeCell ref="K63:L63"/>
    <mergeCell ref="K64:L64"/>
    <mergeCell ref="K65:L65"/>
    <mergeCell ref="K66:L66"/>
    <mergeCell ref="I82:J82"/>
    <mergeCell ref="K82:L82"/>
    <mergeCell ref="M82:N82"/>
    <mergeCell ref="O82:P82"/>
    <mergeCell ref="Q82:R82"/>
    <mergeCell ref="K81:L81"/>
    <mergeCell ref="K72:L72"/>
    <mergeCell ref="K73:L73"/>
    <mergeCell ref="K74:L74"/>
    <mergeCell ref="K75:L75"/>
    <mergeCell ref="K76:L76"/>
    <mergeCell ref="K67:L67"/>
    <mergeCell ref="K68:L68"/>
    <mergeCell ref="K69:L69"/>
    <mergeCell ref="K70:L70"/>
    <mergeCell ref="K71:L71"/>
    <mergeCell ref="M70:N70"/>
    <mergeCell ref="M71:N71"/>
    <mergeCell ref="M72:N72"/>
    <mergeCell ref="M73:N73"/>
    <mergeCell ref="M74:N74"/>
    <mergeCell ref="M75:N75"/>
    <mergeCell ref="K77:L77"/>
    <mergeCell ref="K78:L78"/>
    <mergeCell ref="K79:L79"/>
    <mergeCell ref="M61:N61"/>
    <mergeCell ref="M62:N62"/>
    <mergeCell ref="M63:N63"/>
    <mergeCell ref="M64:N64"/>
    <mergeCell ref="M65:N65"/>
    <mergeCell ref="M66:N66"/>
    <mergeCell ref="M67:N67"/>
    <mergeCell ref="M68:N68"/>
    <mergeCell ref="M69:N69"/>
    <mergeCell ref="O61:P61"/>
    <mergeCell ref="O62:P62"/>
    <mergeCell ref="O63:P63"/>
    <mergeCell ref="O64:P64"/>
    <mergeCell ref="O65:P65"/>
    <mergeCell ref="O66:P66"/>
    <mergeCell ref="O67:P67"/>
    <mergeCell ref="O68:P68"/>
    <mergeCell ref="O69:P69"/>
    <mergeCell ref="Q61:R61"/>
    <mergeCell ref="Q62:R62"/>
    <mergeCell ref="Q63:R63"/>
    <mergeCell ref="Q64:R64"/>
    <mergeCell ref="Q65:R65"/>
    <mergeCell ref="Q66:R66"/>
    <mergeCell ref="Q67:R67"/>
    <mergeCell ref="Q68:R68"/>
    <mergeCell ref="Q69:R69"/>
    <mergeCell ref="S70:T70"/>
    <mergeCell ref="S71:T71"/>
    <mergeCell ref="S72:T72"/>
    <mergeCell ref="Q74:R74"/>
    <mergeCell ref="Q75:R75"/>
    <mergeCell ref="Q76:R76"/>
    <mergeCell ref="Q77:R77"/>
    <mergeCell ref="Q78:R78"/>
    <mergeCell ref="O80:P80"/>
    <mergeCell ref="Q70:R70"/>
    <mergeCell ref="Q71:R71"/>
    <mergeCell ref="Q72:R72"/>
    <mergeCell ref="Q73:R73"/>
    <mergeCell ref="O75:P75"/>
    <mergeCell ref="O76:P76"/>
    <mergeCell ref="O77:P77"/>
    <mergeCell ref="O78:P78"/>
    <mergeCell ref="O79:P79"/>
    <mergeCell ref="O70:P70"/>
    <mergeCell ref="O71:P71"/>
    <mergeCell ref="O72:P72"/>
    <mergeCell ref="O73:P73"/>
    <mergeCell ref="O74:P74"/>
    <mergeCell ref="S61:T61"/>
    <mergeCell ref="S62:T62"/>
    <mergeCell ref="S63:T63"/>
    <mergeCell ref="S64:T64"/>
    <mergeCell ref="S65:T65"/>
    <mergeCell ref="S66:T66"/>
    <mergeCell ref="S67:T67"/>
    <mergeCell ref="S68:T68"/>
    <mergeCell ref="S69:T69"/>
    <mergeCell ref="U66:V66"/>
    <mergeCell ref="U67:V67"/>
    <mergeCell ref="U68:V68"/>
    <mergeCell ref="U69:V69"/>
    <mergeCell ref="U70:V70"/>
    <mergeCell ref="U61:V61"/>
    <mergeCell ref="U62:V62"/>
    <mergeCell ref="U63:V63"/>
    <mergeCell ref="U64:V64"/>
    <mergeCell ref="U65:V65"/>
    <mergeCell ref="I70:J70"/>
    <mergeCell ref="I71:J71"/>
    <mergeCell ref="I72:J72"/>
    <mergeCell ref="I73:J73"/>
    <mergeCell ref="U76:V76"/>
    <mergeCell ref="U77:V77"/>
    <mergeCell ref="U78:V78"/>
    <mergeCell ref="U79:V79"/>
    <mergeCell ref="U80:V80"/>
    <mergeCell ref="U71:V71"/>
    <mergeCell ref="U72:V72"/>
    <mergeCell ref="U73:V73"/>
    <mergeCell ref="U74:V74"/>
    <mergeCell ref="U75:V75"/>
    <mergeCell ref="S78:T78"/>
    <mergeCell ref="S79:T79"/>
    <mergeCell ref="S80:T80"/>
    <mergeCell ref="S73:T73"/>
    <mergeCell ref="S74:T74"/>
    <mergeCell ref="S75:T75"/>
    <mergeCell ref="S76:T76"/>
    <mergeCell ref="S77:T77"/>
    <mergeCell ref="Q79:R79"/>
    <mergeCell ref="Q80:R80"/>
    <mergeCell ref="I61:J61"/>
    <mergeCell ref="I62:J62"/>
    <mergeCell ref="I63:J63"/>
    <mergeCell ref="I64:J64"/>
    <mergeCell ref="I65:J65"/>
    <mergeCell ref="I66:J66"/>
    <mergeCell ref="I67:J67"/>
    <mergeCell ref="I68:J68"/>
    <mergeCell ref="I69:J69"/>
    <mergeCell ref="I79:J79"/>
    <mergeCell ref="I80:J80"/>
    <mergeCell ref="I74:J74"/>
    <mergeCell ref="I75:J75"/>
    <mergeCell ref="I76:J76"/>
    <mergeCell ref="I77:J77"/>
    <mergeCell ref="I78:J78"/>
    <mergeCell ref="U81:V81"/>
    <mergeCell ref="U83:V83"/>
    <mergeCell ref="S81:T81"/>
    <mergeCell ref="S83:T83"/>
    <mergeCell ref="Q81:R81"/>
    <mergeCell ref="Q83:R83"/>
    <mergeCell ref="O81:P81"/>
    <mergeCell ref="O83:P83"/>
    <mergeCell ref="M81:N81"/>
    <mergeCell ref="M83:N83"/>
    <mergeCell ref="M76:N76"/>
    <mergeCell ref="M77:N77"/>
    <mergeCell ref="M78:N78"/>
    <mergeCell ref="M79:N79"/>
    <mergeCell ref="M80:N80"/>
    <mergeCell ref="K83:L83"/>
    <mergeCell ref="K80:L80"/>
  </mergeCells>
  <conditionalFormatting sqref="C5">
    <cfRule type="expression" dxfId="159" priority="1">
      <formula>$C$5&lt;&gt;""</formula>
    </cfRule>
  </conditionalFormatting>
  <conditionalFormatting sqref="F21:G21">
    <cfRule type="expression" dxfId="158" priority="215">
      <formula>$F$21="Project duration exceeds max years"</formula>
    </cfRule>
  </conditionalFormatting>
  <conditionalFormatting sqref="G1:G1048576">
    <cfRule type="expression" dxfId="157" priority="224">
      <formula>AND(D1&lt;&gt;INDEX(INDIRECT($I$13),1,1),G1=INDEX(INDIRECT($I$12),1,1))</formula>
    </cfRule>
  </conditionalFormatting>
  <conditionalFormatting sqref="H1:H1048576">
    <cfRule type="expression" dxfId="156" priority="82">
      <formula>E1="NoPS"</formula>
    </cfRule>
    <cfRule type="expression" dxfId="155" priority="221">
      <formula>H1=INDEX(INDIRECT("PS_ScientificArea"),1,1)</formula>
    </cfRule>
  </conditionalFormatting>
  <conditionalFormatting sqref="H13">
    <cfRule type="expression" dxfId="154" priority="78">
      <formula>$F$13&lt;&gt;"Other Danish research Institution"</formula>
    </cfRule>
  </conditionalFormatting>
  <conditionalFormatting sqref="J28">
    <cfRule type="expression" dxfId="152" priority="218">
      <formula>$F$27&lt;&gt;""</formula>
    </cfRule>
  </conditionalFormatting>
  <conditionalFormatting sqref="M1:N1048576">
    <cfRule type="expression" dxfId="151" priority="77">
      <formula>$M$26="0 months"</formula>
    </cfRule>
  </conditionalFormatting>
  <conditionalFormatting sqref="O1:P1048576">
    <cfRule type="expression" dxfId="150" priority="76">
      <formula>$O$26="0 months"</formula>
    </cfRule>
  </conditionalFormatting>
  <conditionalFormatting sqref="Q1:R1048576">
    <cfRule type="expression" dxfId="149" priority="75">
      <formula>$Q$26="0 months"</formula>
    </cfRule>
  </conditionalFormatting>
  <conditionalFormatting sqref="S1:T1048576">
    <cfRule type="expression" dxfId="148" priority="33">
      <formula>$S$26="0 months"</formula>
    </cfRule>
  </conditionalFormatting>
  <conditionalFormatting sqref="U1:V1048576">
    <cfRule type="expression" dxfId="147" priority="25">
      <formula>$U$26="0 months"</formula>
    </cfRule>
  </conditionalFormatting>
  <dataValidations count="14">
    <dataValidation type="list" allowBlank="1" showInputMessage="1" showErrorMessage="1" sqref="D61:D80" xr:uid="{A898165E-DDBC-4E27-B7C4-DBEF41353416}">
      <formula1>INDIRECT($I$15)</formula1>
    </dataValidation>
    <dataValidation type="list" allowBlank="1" showInputMessage="1" showErrorMessage="1" sqref="D32:D51" xr:uid="{0794CBD4-7DB6-4348-8967-36EEDCC07DFD}">
      <formula1>INDIRECT($I$13)</formula1>
    </dataValidation>
    <dataValidation type="list" allowBlank="1" showInputMessage="1" showErrorMessage="1" sqref="H32:H51 H53" xr:uid="{F4ABB127-AC9D-4E45-A5D9-435FE5D9F882}">
      <formula1>INDIRECT(E32)</formula1>
    </dataValidation>
    <dataValidation type="decimal" allowBlank="1" showInputMessage="1" showErrorMessage="1" sqref="W61:XFD80" xr:uid="{E5B81B2C-41F9-4FA5-8EFA-3AEF15A40AFB}">
      <formula1>0</formula1>
      <formula2>100000000</formula2>
    </dataValidation>
    <dataValidation type="list" allowBlank="1" showInputMessage="1" showErrorMessage="1" sqref="F13:G13 G32:G51" xr:uid="{20CDCCB7-4A2C-4DD1-8CF5-D0AE01F0A0C1}">
      <formula1>INDIRECT($I$12)</formula1>
    </dataValidation>
    <dataValidation type="decimal" allowBlank="1" showInputMessage="1" showErrorMessage="1" error="FTE too high for the given budget period" sqref="O55:O57 M55:M57 K55:K57 U55:U57 S55:S57 Q55:Q57" xr:uid="{39106A4F-A684-4E5E-BD04-6F6C0E7EF6DF}">
      <formula1>0</formula1>
      <formula2>ROUNDUP(DATEDIF(K$25,L$25+1,"m")/12,1)</formula2>
    </dataValidation>
    <dataValidation type="decimal" allowBlank="1" showInputMessage="1" showErrorMessage="1" sqref="P55:P57 N55:N57 L55:L57 T55:T57 V55:V57 R55:R57 W82:XFD82" xr:uid="{0F44089B-53E1-4951-A230-83316F292C30}">
      <formula1>0</formula1>
      <formula2>1000000000</formula2>
    </dataValidation>
    <dataValidation type="list" allowBlank="1" showInputMessage="1" showErrorMessage="1" sqref="G53" xr:uid="{BD6B43F1-ABC3-4C28-BF71-0B0F1BA41DB9}">
      <formula1>INDIRECT($I$14)</formula1>
    </dataValidation>
    <dataValidation type="list" allowBlank="1" showInputMessage="1" showErrorMessage="1" sqref="G18" xr:uid="{B5311209-7A0A-4976-85AC-18CC187E4587}">
      <formula1>INDIRECT("Years")</formula1>
    </dataValidation>
    <dataValidation type="list" allowBlank="1" showInputMessage="1" showErrorMessage="1" sqref="F15 F18" xr:uid="{F883DC07-FC01-49C1-BBF2-83549A79E1B8}">
      <formula1>INDIRECT("Months[Month]")</formula1>
    </dataValidation>
    <dataValidation type="custom" allowBlank="1" showInputMessage="1" showErrorMessage="1" error="Select title and enter max 2 decimal places_x000a_(ensure the FTE is within the limit for the given period)" sqref="K32:K51 M32:M51 O32:O51 Q32:Q51 S32:S51 U32:U51" xr:uid="{D737F769-799B-4E0A-8083-CBC9A2FFC0D2}">
      <formula1>AND($D32&lt;&gt;INDEX(INDIRECT($I$13),1),ISNUMBER(K32),ROUND(K32,2)=K32,K32&lt;=ROUNDUP(DATEDIF(K$25,L$25+1,"m")/12,2))</formula1>
    </dataValidation>
    <dataValidation type="custom" allowBlank="1" showInputMessage="1" showErrorMessage="1" error="Select title and enter whole numbers only" sqref="L32:L51 N32:N51 P32:P51 R32:R51 T32:T51 V32:V51" xr:uid="{106B95C0-4655-48AD-9477-E220D66A2EF5}">
      <formula1>AND($D32&lt;&gt;INDEX(INDIRECT($I$13),1),ISNUMBER(L32),ROUND(L32,0)=L32)</formula1>
    </dataValidation>
    <dataValidation type="custom" allowBlank="1" showInputMessage="1" showErrorMessage="1" error="Select operational cost and enter whole numbers only" sqref="K61:V80" xr:uid="{2DB2ED2D-9CF0-458A-B008-5C74E502D207}">
      <formula1>AND($D61&lt;&gt;INDEX(INDIRECT($I$15),1), ROUND(K61,0)=K61)</formula1>
    </dataValidation>
    <dataValidation type="list" allowBlank="1" showInputMessage="1" showErrorMessage="1" sqref="G15" xr:uid="{49D8088E-31F6-4A9B-90BB-35C7E3F244BC}">
      <formula1>INDIRECT("StartYear")</formula1>
    </dataValidation>
  </dataValidations>
  <pageMargins left="0.7" right="0.7" top="0.75" bottom="0.75" header="0.3" footer="0.3"/>
  <pageSetup paperSize="9" orientation="portrait" r:id="rId1"/>
  <ignoredErrors>
    <ignoredError sqref="L23:U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D59C5EE1-B77B-4334-A9A7-7E4B4D1E1B60}">
            <xm:f>AND('Start page'!$C$22&lt;&gt;$F$4,$F$4&lt;&gt;"")</xm:f>
            <x14:dxf>
              <font>
                <color theme="2"/>
              </font>
              <fill>
                <patternFill>
                  <bgColor theme="2"/>
                </patternFill>
              </fill>
              <border>
                <left/>
                <right/>
                <top/>
                <bottom/>
                <vertical/>
                <horizontal/>
              </border>
            </x14:dxf>
          </x14:cfRule>
          <xm:sqref>A2:XFD1048576</xm:sqref>
        </x14:conditionalFormatting>
        <x14:conditionalFormatting xmlns:xm="http://schemas.microsoft.com/office/excel/2006/main">
          <x14:cfRule type="expression" priority="541" id="{DC4EA158-2E87-4687-B36E-8E9E29E4CFDE}">
            <xm:f>AND($D1='Lists (hide)'!$AR$8, $I1&gt;1)</xm:f>
            <x14:dxf>
              <font>
                <b/>
                <i val="0"/>
                <color rgb="FFFF0000"/>
              </font>
            </x14:dxf>
          </x14:cfRule>
          <xm:sqref>I1:I1048576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C5AD8-DA45-4254-AAD3-B3FEB6BB3149}">
  <sheetPr codeName="Sheet5">
    <pageSetUpPr fitToPage="1"/>
  </sheetPr>
  <dimension ref="A1:V83"/>
  <sheetViews>
    <sheetView showGridLines="0" zoomScale="95" zoomScaleNormal="100" workbookViewId="0">
      <selection activeCell="I1" sqref="I1"/>
    </sheetView>
  </sheetViews>
  <sheetFormatPr defaultColWidth="0" defaultRowHeight="15"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87" t="str">
        <f>HYPERLINK("#'Start page'!$A$1","Go to start page")</f>
        <v>Go to start page</v>
      </c>
      <c r="J1" s="188"/>
      <c r="K1" s="187"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227"/>
      <c r="E3" s="9"/>
      <c r="F3" s="9"/>
      <c r="G3" s="9"/>
      <c r="H3" s="9"/>
      <c r="I3" s="9"/>
      <c r="J3" s="9"/>
      <c r="K3" s="9"/>
      <c r="L3" s="9"/>
      <c r="M3" s="9"/>
      <c r="N3" s="9"/>
      <c r="O3" s="9"/>
      <c r="P3" s="9"/>
      <c r="Q3" s="9"/>
      <c r="R3" s="9"/>
      <c r="S3" s="9"/>
      <c r="T3" s="9"/>
      <c r="U3" s="9"/>
      <c r="V3" s="9"/>
    </row>
    <row r="4" spans="1:22" s="94" customFormat="1" ht="15" customHeight="1" x14ac:dyDescent="0.25">
      <c r="A4" s="106"/>
      <c r="B4" s="106"/>
      <c r="C4" s="227"/>
      <c r="D4" s="130" t="s">
        <v>92</v>
      </c>
      <c r="E4" s="9"/>
      <c r="F4" s="290" t="s">
        <v>1</v>
      </c>
      <c r="G4" s="291"/>
      <c r="H4" s="9"/>
      <c r="I4" s="275" t="s">
        <v>259</v>
      </c>
      <c r="J4" s="274"/>
      <c r="K4" s="274"/>
      <c r="L4" s="274"/>
      <c r="M4" s="274"/>
      <c r="N4" s="274"/>
      <c r="O4" s="274"/>
      <c r="P4" s="274"/>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27"/>
      <c r="E5" s="9"/>
      <c r="F5" s="9"/>
      <c r="G5" s="9"/>
      <c r="H5" s="9"/>
      <c r="I5" s="275" t="s">
        <v>177</v>
      </c>
      <c r="J5" s="274"/>
      <c r="K5" s="274"/>
      <c r="L5" s="274"/>
      <c r="M5" s="274"/>
      <c r="N5" s="274"/>
      <c r="O5" s="274"/>
      <c r="P5" s="274"/>
      <c r="Q5" s="9"/>
      <c r="R5" s="9"/>
      <c r="S5" s="9"/>
      <c r="T5" s="9"/>
      <c r="U5" s="9"/>
      <c r="V5" s="9"/>
    </row>
    <row r="6" spans="1:22" s="128" customFormat="1" ht="15" customHeight="1" x14ac:dyDescent="0.25">
      <c r="A6" s="106"/>
      <c r="B6" s="106"/>
      <c r="C6" s="87"/>
      <c r="D6" s="182"/>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221"/>
      <c r="E7" s="87"/>
      <c r="F7" s="87"/>
      <c r="G7" s="87"/>
      <c r="H7" s="87"/>
      <c r="I7" s="127"/>
      <c r="J7" s="106" t="s">
        <v>231</v>
      </c>
      <c r="K7" s="106"/>
      <c r="L7" s="106"/>
      <c r="M7" s="106"/>
      <c r="N7" s="106"/>
      <c r="O7" s="106"/>
      <c r="P7" s="106"/>
      <c r="Q7" s="106"/>
      <c r="R7" s="106"/>
      <c r="S7" s="106"/>
      <c r="T7" s="106"/>
      <c r="U7" s="106"/>
      <c r="V7" s="106"/>
    </row>
    <row r="8" spans="1:22" s="128" customFormat="1" ht="15" customHeight="1" x14ac:dyDescent="0.25">
      <c r="A8" s="106"/>
      <c r="B8" s="106"/>
      <c r="C8" s="87"/>
      <c r="D8" s="182"/>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255</v>
      </c>
      <c r="E11" s="130"/>
      <c r="F11" s="321"/>
      <c r="G11" s="322"/>
      <c r="H11" s="9"/>
      <c r="I11" s="218" t="s">
        <v>94</v>
      </c>
      <c r="J11" s="9"/>
      <c r="K11" s="9"/>
      <c r="L11" s="9"/>
      <c r="M11" s="9"/>
      <c r="N11" s="9"/>
      <c r="O11" s="9"/>
      <c r="P11" s="9"/>
      <c r="Q11" s="9"/>
      <c r="R11" s="9"/>
      <c r="S11" s="9"/>
      <c r="T11" s="9"/>
      <c r="U11" s="9"/>
      <c r="V11" s="9"/>
    </row>
    <row r="12" spans="1:22" s="94" customFormat="1" ht="15" customHeight="1" x14ac:dyDescent="0.25">
      <c r="A12" s="106"/>
      <c r="B12" s="106"/>
      <c r="C12" s="9"/>
      <c r="D12" s="267" t="s">
        <v>261</v>
      </c>
      <c r="E12" s="130"/>
      <c r="F12" s="321"/>
      <c r="G12" s="322"/>
      <c r="H12" s="9"/>
      <c r="I12" s="69" t="str">
        <f>"Institution"&amp;VLOOKUP($F$4,GrantTypes[],2,0)</f>
        <v>Institution3</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75</v>
      </c>
      <c r="G13" s="309"/>
      <c r="H13" s="257" t="s">
        <v>243</v>
      </c>
      <c r="I13" s="69" t="str">
        <f>"Salary"&amp;VLOOKUP($F$4,GrantTypes[],2,0)&amp;"[Salary]"</f>
        <v>Salary3[Salary]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69" t="str">
        <f>"Salary"&amp;VLOOKUP($F$4,GrantTypes[],2,0)&amp;"[Project Supplement]"</f>
        <v>Salary3[Project Supplement]</v>
      </c>
      <c r="J14" s="9"/>
      <c r="K14" s="9"/>
      <c r="L14" s="9"/>
      <c r="M14" s="9"/>
      <c r="N14" s="9"/>
      <c r="O14" s="9"/>
      <c r="P14" s="9"/>
      <c r="Q14" s="9"/>
      <c r="R14" s="9"/>
      <c r="S14" s="9"/>
      <c r="T14" s="9"/>
      <c r="U14" s="9"/>
      <c r="V14" s="9"/>
    </row>
    <row r="15" spans="1:22" s="94" customFormat="1" ht="15" customHeight="1" x14ac:dyDescent="0.25">
      <c r="A15" s="106"/>
      <c r="B15" s="106"/>
      <c r="C15" s="9"/>
      <c r="D15" s="130" t="s">
        <v>219</v>
      </c>
      <c r="E15" s="130"/>
      <c r="F15" s="223" t="s">
        <v>194</v>
      </c>
      <c r="G15" s="223" t="s">
        <v>195</v>
      </c>
      <c r="H15" s="9"/>
      <c r="I15" s="69" t="str">
        <f>"OperationalCosts"&amp;VLOOKUP($F$4,GrantTypes[],2,0)</f>
        <v>OperationalCosts3</v>
      </c>
      <c r="J15" s="9"/>
      <c r="K15" s="9"/>
      <c r="L15" s="9"/>
      <c r="M15" s="9"/>
      <c r="N15" s="9"/>
      <c r="O15" s="9"/>
      <c r="P15" s="9"/>
      <c r="Q15" s="9"/>
      <c r="R15" s="9"/>
      <c r="S15" s="9"/>
      <c r="T15" s="9"/>
      <c r="U15" s="9"/>
      <c r="V15" s="9"/>
    </row>
    <row r="16" spans="1:22" s="94" customFormat="1" x14ac:dyDescent="0.25">
      <c r="A16" s="106"/>
      <c r="B16" s="106"/>
      <c r="C16" s="9"/>
      <c r="D16" s="130" t="s">
        <v>179</v>
      </c>
      <c r="E16" s="130"/>
      <c r="F16" s="310" t="str">
        <f ca="1">IF(OR($F$15=INDEX(INDIRECT("Months"),1,1),$G$15=INDEX(INDIRECT("Years"),1)),"Select month and year above",DATE($G$15,VLOOKUP($F$15,Months[],2,0),1))</f>
        <v>Select month and year above</v>
      </c>
      <c r="G16" s="310"/>
      <c r="H16" s="78"/>
      <c r="I16" s="194">
        <f>IF(VLOOKUP($F$4,GrantTypes[],3,0)=0,5,VLOOKUP($F$4,GrantTypes[],3,0))</f>
        <v>5</v>
      </c>
      <c r="J16" s="9"/>
      <c r="K16" s="9"/>
      <c r="L16" s="9"/>
      <c r="M16" s="9"/>
      <c r="N16" s="9"/>
      <c r="O16" s="9"/>
      <c r="P16" s="9"/>
      <c r="Q16" s="9"/>
      <c r="R16" s="9"/>
      <c r="S16" s="9"/>
      <c r="T16" s="9"/>
      <c r="U16" s="9"/>
      <c r="V16" s="9"/>
    </row>
    <row r="17" spans="1:22" s="94" customFormat="1" x14ac:dyDescent="0.25">
      <c r="A17" s="106"/>
      <c r="B17" s="106"/>
      <c r="C17" s="9"/>
      <c r="D17" s="130"/>
      <c r="E17" s="130"/>
      <c r="F17" s="130"/>
      <c r="G17" s="130"/>
      <c r="H17" s="130"/>
      <c r="I17" s="69" t="str">
        <f>"Salary"&amp;VLOOKUP($F$4,GrantTypes[],2,0)</f>
        <v>Salary3</v>
      </c>
      <c r="J17" s="9"/>
      <c r="K17" s="9"/>
      <c r="L17" s="9"/>
      <c r="M17" s="9"/>
      <c r="N17" s="9"/>
      <c r="O17" s="9"/>
      <c r="P17" s="9"/>
      <c r="Q17" s="9"/>
      <c r="R17" s="9"/>
      <c r="S17" s="9"/>
      <c r="T17" s="9"/>
      <c r="U17" s="9"/>
      <c r="V17" s="9"/>
    </row>
    <row r="18" spans="1:22" s="94" customFormat="1" x14ac:dyDescent="0.25">
      <c r="A18" s="106"/>
      <c r="B18" s="106"/>
      <c r="C18" s="9"/>
      <c r="D18" s="130" t="s">
        <v>220</v>
      </c>
      <c r="E18" s="130"/>
      <c r="F18" s="223" t="s">
        <v>194</v>
      </c>
      <c r="G18" s="223" t="s">
        <v>195</v>
      </c>
      <c r="H18" s="78"/>
      <c r="I18" s="157"/>
      <c r="J18" s="9"/>
      <c r="K18" s="9"/>
      <c r="L18" s="9"/>
      <c r="M18" s="9"/>
      <c r="N18" s="9"/>
      <c r="O18" s="9"/>
      <c r="P18" s="9"/>
      <c r="Q18" s="9"/>
      <c r="R18" s="9"/>
      <c r="S18" s="9"/>
      <c r="T18" s="9"/>
      <c r="U18" s="9"/>
      <c r="V18" s="9"/>
    </row>
    <row r="19" spans="1:22" s="94" customFormat="1" x14ac:dyDescent="0.25">
      <c r="A19" s="106"/>
      <c r="B19" s="106"/>
      <c r="C19" s="132"/>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80"/>
      <c r="I19" s="205"/>
      <c r="J19" s="132"/>
      <c r="K19" s="30"/>
      <c r="L19" s="9"/>
      <c r="M19" s="9"/>
      <c r="N19" s="9"/>
      <c r="O19" s="9"/>
      <c r="P19" s="9"/>
      <c r="Q19" s="9"/>
      <c r="R19" s="9"/>
      <c r="S19" s="9"/>
      <c r="T19" s="9"/>
      <c r="U19" s="9"/>
      <c r="V19" s="9"/>
    </row>
    <row r="20" spans="1:22" s="94" customFormat="1" ht="15" customHeight="1" x14ac:dyDescent="0.25">
      <c r="A20" s="106"/>
      <c r="B20" s="106"/>
      <c r="C20" s="132"/>
      <c r="D20" s="130"/>
      <c r="E20" s="130"/>
      <c r="F20" s="222"/>
      <c r="G20" s="222"/>
      <c r="H20" s="9"/>
      <c r="I20" s="206"/>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"&amp;I16&amp;" project year(s))")&amp;":"</f>
        <v>Project duration (max 5 project year(s)):</v>
      </c>
      <c r="E21" s="130"/>
      <c r="F21" s="290" t="str">
        <f ca="1">IFERROR(IF(AND(ISNUMBER(F16),ISNUMBER(F19),$F$19&gt;EDATE($F$16,12*$I$16)),"Project duration exceeds max years",DATEDIF($F$16,$F$19+1,"y")&amp;" years, "&amp;DATEDIF($F$16,$F$19+1,"ym")&amp;" months"),"Select or revisit project dates")</f>
        <v>Select or revisit project dates</v>
      </c>
      <c r="G21" s="291"/>
      <c r="H21" s="131"/>
      <c r="I21" s="20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25">
      <c r="A23" s="106"/>
      <c r="B23" s="106"/>
      <c r="C23" s="106"/>
      <c r="D23" s="106"/>
      <c r="E23" s="106"/>
      <c r="F23" s="106"/>
      <c r="G23" s="106"/>
      <c r="H23" s="106"/>
      <c r="I23" s="70">
        <f>VLOOKUP($F$4,GrantTypes[],4,0)</f>
        <v>15000000</v>
      </c>
      <c r="J23" s="70">
        <f>VLOOKUP($F$4,GrantTypes[],5,0)</f>
        <v>25000000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98</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t="str">
        <f>IF(COUNTIFS(D:D,'Lists (hide)'!$AZ$8,I:I,"&gt;1"),"Please note that max FTE for Project Coordinator is 1 (equal to 12 months)","")</f>
        <v/>
      </c>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61</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76</v>
      </c>
      <c r="E31" s="147"/>
      <c r="F31" s="148"/>
      <c r="G31" s="148"/>
      <c r="H31" s="74"/>
      <c r="I31" s="39"/>
      <c r="J31" s="134"/>
      <c r="K31" s="149" t="s">
        <v>90</v>
      </c>
      <c r="L31" s="150"/>
      <c r="M31" s="151"/>
      <c r="N31" s="150"/>
      <c r="O31" s="152"/>
      <c r="P31" s="134"/>
      <c r="Q31" s="152"/>
      <c r="R31" s="134"/>
      <c r="S31" s="152"/>
      <c r="T31" s="134"/>
      <c r="U31" s="152"/>
      <c r="V31" s="134"/>
    </row>
    <row r="32" spans="1:22" s="163" customFormat="1" ht="15" customHeight="1" x14ac:dyDescent="0.25">
      <c r="A32" s="101">
        <f t="shared" ca="1" si="0"/>
        <v>6</v>
      </c>
      <c r="B32" s="101">
        <f t="shared" ref="B32:B51" ca="1" si="1">IF(D32&lt;&gt;INDEX(INDIRECT($I$13),1),ROW()+100,0)</f>
        <v>0</v>
      </c>
      <c r="C32" s="102" t="str">
        <f ca="1">IF(E32="NoPS","",IF(COUNTIF(INDIRECT($I$13),D32),VLOOKUP(H32,PS_ScientificArea[],2,0),""))</f>
        <v/>
      </c>
      <c r="D32" s="76" t="s">
        <v>71</v>
      </c>
      <c r="E32" s="102" t="str">
        <f ca="1">IF(AND(COUNTIF(DKUNI[],G32),VLOOKUP(D32,INDIRECT($I$17),2,0)="Yes"),"PS_ScientificArea[DKUNI Scientific Area]","NoPS")</f>
        <v>NoPS</v>
      </c>
      <c r="F32" s="210" t="s">
        <v>25</v>
      </c>
      <c r="G32" s="76" t="s">
        <v>75</v>
      </c>
      <c r="H32" s="76" t="s">
        <v>21</v>
      </c>
      <c r="I32" s="207">
        <f t="shared" ref="I32:I54" ca="1" si="2">SUMIFS(32:32,$23:$23,TRUE,$30:$30,"FTE")</f>
        <v>0</v>
      </c>
      <c r="J32" s="122">
        <f t="shared" ref="J32:J54" ca="1" si="3">SUMIFS(32:32,$23:$23,TRUE,$30:$30,"Costs")</f>
        <v>0</v>
      </c>
      <c r="K32" s="208"/>
      <c r="L32" s="209"/>
      <c r="M32" s="208"/>
      <c r="N32" s="209"/>
      <c r="O32" s="208"/>
      <c r="P32" s="209"/>
      <c r="Q32" s="208"/>
      <c r="R32" s="209"/>
      <c r="S32" s="208"/>
      <c r="T32" s="209"/>
      <c r="U32" s="208"/>
      <c r="V32" s="209"/>
    </row>
    <row r="33" spans="1:22" s="163" customFormat="1" ht="15" customHeight="1" x14ac:dyDescent="0.25">
      <c r="A33" s="101">
        <f t="shared" ca="1" si="0"/>
        <v>6</v>
      </c>
      <c r="B33" s="101">
        <f t="shared" ca="1" si="1"/>
        <v>0</v>
      </c>
      <c r="C33" s="102" t="str">
        <f ca="1">IF(E33="NoPS","",IF(COUNTIF(INDIRECT($I$13),D33),VLOOKUP(H33,PS_ScientificArea[],2,0),""))</f>
        <v/>
      </c>
      <c r="D33" s="76" t="s">
        <v>71</v>
      </c>
      <c r="E33" s="102" t="str">
        <f ca="1">IF(AND(COUNTIF(DKUNI[],G33),VLOOKUP(D33,INDIRECT($I$17),2,0)="Yes"),"PS_ScientificArea[DKUNI Scientific Area]","NoPS")</f>
        <v>NoPS</v>
      </c>
      <c r="F33" s="210" t="s">
        <v>25</v>
      </c>
      <c r="G33" s="76" t="s">
        <v>75</v>
      </c>
      <c r="H33" s="76" t="s">
        <v>21</v>
      </c>
      <c r="I33" s="207">
        <f t="shared" ca="1" si="2"/>
        <v>0</v>
      </c>
      <c r="J33" s="122">
        <f t="shared" ca="1" si="3"/>
        <v>0</v>
      </c>
      <c r="K33" s="208"/>
      <c r="L33" s="209"/>
      <c r="M33" s="208"/>
      <c r="N33" s="209"/>
      <c r="O33" s="208"/>
      <c r="P33" s="209"/>
      <c r="Q33" s="208"/>
      <c r="R33" s="209"/>
      <c r="S33" s="208"/>
      <c r="T33" s="209"/>
      <c r="U33" s="208"/>
      <c r="V33" s="209"/>
    </row>
    <row r="34" spans="1:22" s="163" customFormat="1" ht="15" customHeight="1" x14ac:dyDescent="0.25">
      <c r="A34" s="101">
        <f t="shared" ca="1" si="0"/>
        <v>6</v>
      </c>
      <c r="B34" s="101">
        <f t="shared" ca="1" si="1"/>
        <v>0</v>
      </c>
      <c r="C34" s="102" t="str">
        <f ca="1">IF(E34="NoPS","",IF(COUNTIF(INDIRECT($I$13),D34),VLOOKUP(H34,PS_ScientificArea[],2,0),""))</f>
        <v/>
      </c>
      <c r="D34" s="76" t="s">
        <v>71</v>
      </c>
      <c r="E34" s="102" t="str">
        <f ca="1">IF(AND(COUNTIF(DKUNI[],G34),VLOOKUP(D34,INDIRECT($I$17),2,0)="Yes"),"PS_ScientificArea[DKUNI Scientific Area]","NoPS")</f>
        <v>NoPS</v>
      </c>
      <c r="F34" s="210" t="s">
        <v>25</v>
      </c>
      <c r="G34" s="76" t="s">
        <v>75</v>
      </c>
      <c r="H34" s="76" t="s">
        <v>21</v>
      </c>
      <c r="I34" s="207">
        <f t="shared" ca="1" si="2"/>
        <v>0</v>
      </c>
      <c r="J34" s="122">
        <f t="shared" ca="1" si="3"/>
        <v>0</v>
      </c>
      <c r="K34" s="208"/>
      <c r="L34" s="209"/>
      <c r="M34" s="208"/>
      <c r="N34" s="209"/>
      <c r="O34" s="208"/>
      <c r="P34" s="209"/>
      <c r="Q34" s="208"/>
      <c r="R34" s="209"/>
      <c r="S34" s="208"/>
      <c r="T34" s="209"/>
      <c r="U34" s="208"/>
      <c r="V34" s="209"/>
    </row>
    <row r="35" spans="1:22" s="163" customFormat="1" ht="15" customHeight="1" x14ac:dyDescent="0.25">
      <c r="A35" s="101">
        <f t="shared" ca="1" si="0"/>
        <v>6</v>
      </c>
      <c r="B35" s="101">
        <f t="shared" ca="1" si="1"/>
        <v>0</v>
      </c>
      <c r="C35" s="102" t="str">
        <f ca="1">IF(E35="NoPS","",IF(COUNTIF(INDIRECT($I$13),D35),VLOOKUP(H35,PS_ScientificArea[],2,0),""))</f>
        <v/>
      </c>
      <c r="D35" s="76" t="s">
        <v>71</v>
      </c>
      <c r="E35" s="102" t="str">
        <f ca="1">IF(AND(COUNTIF(DKUNI[],G35),VLOOKUP(D35,INDIRECT($I$17),2,0)="Yes"),"PS_ScientificArea[DKUNI Scientific Area]","NoPS")</f>
        <v>NoPS</v>
      </c>
      <c r="F35" s="210" t="s">
        <v>25</v>
      </c>
      <c r="G35" s="76" t="s">
        <v>75</v>
      </c>
      <c r="H35" s="76" t="s">
        <v>21</v>
      </c>
      <c r="I35" s="207">
        <f t="shared" ca="1" si="2"/>
        <v>0</v>
      </c>
      <c r="J35" s="122">
        <f t="shared" ca="1" si="3"/>
        <v>0</v>
      </c>
      <c r="K35" s="208"/>
      <c r="L35" s="209"/>
      <c r="M35" s="208"/>
      <c r="N35" s="209"/>
      <c r="O35" s="208"/>
      <c r="P35" s="209"/>
      <c r="Q35" s="208"/>
      <c r="R35" s="209"/>
      <c r="S35" s="208"/>
      <c r="T35" s="209"/>
      <c r="U35" s="208"/>
      <c r="V35" s="209"/>
    </row>
    <row r="36" spans="1:22" s="163" customFormat="1" ht="15" customHeight="1" x14ac:dyDescent="0.25">
      <c r="A36" s="101">
        <f t="shared" ca="1" si="0"/>
        <v>6</v>
      </c>
      <c r="B36" s="101">
        <f t="shared" ca="1" si="1"/>
        <v>0</v>
      </c>
      <c r="C36" s="102" t="str">
        <f ca="1">IF(E36="NoPS","",IF(COUNTIF(INDIRECT($I$13),D36),VLOOKUP(H36,PS_ScientificArea[],2,0),""))</f>
        <v/>
      </c>
      <c r="D36" s="76" t="s">
        <v>71</v>
      </c>
      <c r="E36" s="102" t="str">
        <f ca="1">IF(AND(COUNTIF(DKUNI[],G36),VLOOKUP(D36,INDIRECT($I$17),2,0)="Yes"),"PS_ScientificArea[DKUNI Scientific Area]","NoPS")</f>
        <v>NoPS</v>
      </c>
      <c r="F36" s="210" t="s">
        <v>25</v>
      </c>
      <c r="G36" s="76" t="s">
        <v>75</v>
      </c>
      <c r="H36" s="76" t="s">
        <v>21</v>
      </c>
      <c r="I36" s="207">
        <f t="shared" ca="1" si="2"/>
        <v>0</v>
      </c>
      <c r="J36" s="122">
        <f t="shared" ca="1" si="3"/>
        <v>0</v>
      </c>
      <c r="K36" s="208"/>
      <c r="L36" s="209"/>
      <c r="M36" s="208"/>
      <c r="N36" s="209"/>
      <c r="O36" s="208"/>
      <c r="P36" s="209"/>
      <c r="Q36" s="208"/>
      <c r="R36" s="209"/>
      <c r="S36" s="208"/>
      <c r="T36" s="209"/>
      <c r="U36" s="208"/>
      <c r="V36" s="209"/>
    </row>
    <row r="37" spans="1:22" s="163" customFormat="1" ht="15" customHeight="1" x14ac:dyDescent="0.25">
      <c r="A37" s="101">
        <f t="shared" ca="1" si="0"/>
        <v>6</v>
      </c>
      <c r="B37" s="101">
        <f t="shared" ca="1" si="1"/>
        <v>0</v>
      </c>
      <c r="C37" s="102" t="str">
        <f ca="1">IF(E37="NoPS","",IF(COUNTIF(INDIRECT($I$13),D37),VLOOKUP(H37,PS_ScientificArea[],2,0),""))</f>
        <v/>
      </c>
      <c r="D37" s="76" t="s">
        <v>71</v>
      </c>
      <c r="E37" s="102" t="str">
        <f ca="1">IF(AND(COUNTIF(DKUNI[],G37),VLOOKUP(D37,INDIRECT($I$17),2,0)="Yes"),"PS_ScientificArea[DKUNI Scientific Area]","NoPS")</f>
        <v>NoPS</v>
      </c>
      <c r="F37" s="210" t="s">
        <v>25</v>
      </c>
      <c r="G37" s="76" t="s">
        <v>75</v>
      </c>
      <c r="H37" s="76" t="s">
        <v>21</v>
      </c>
      <c r="I37" s="207">
        <f t="shared" ca="1" si="2"/>
        <v>0</v>
      </c>
      <c r="J37" s="122">
        <f t="shared" ca="1" si="3"/>
        <v>0</v>
      </c>
      <c r="K37" s="208"/>
      <c r="L37" s="209"/>
      <c r="M37" s="208"/>
      <c r="N37" s="209"/>
      <c r="O37" s="208"/>
      <c r="P37" s="209"/>
      <c r="Q37" s="208"/>
      <c r="R37" s="209"/>
      <c r="S37" s="208"/>
      <c r="T37" s="209"/>
      <c r="U37" s="208"/>
      <c r="V37" s="209"/>
    </row>
    <row r="38" spans="1:22" s="163" customFormat="1" ht="15" customHeight="1" x14ac:dyDescent="0.25">
      <c r="A38" s="101">
        <f t="shared" ca="1" si="0"/>
        <v>6</v>
      </c>
      <c r="B38" s="101">
        <f t="shared" ca="1" si="1"/>
        <v>0</v>
      </c>
      <c r="C38" s="102" t="str">
        <f ca="1">IF(E38="NoPS","",IF(COUNTIF(INDIRECT($I$13),D38),VLOOKUP(H38,PS_ScientificArea[],2,0),""))</f>
        <v/>
      </c>
      <c r="D38" s="76" t="s">
        <v>71</v>
      </c>
      <c r="E38" s="102" t="str">
        <f ca="1">IF(AND(COUNTIF(DKUNI[],G38),VLOOKUP(D38,INDIRECT($I$17),2,0)="Yes"),"PS_ScientificArea[DKUNI Scientific Area]","NoPS")</f>
        <v>NoPS</v>
      </c>
      <c r="F38" s="210" t="s">
        <v>25</v>
      </c>
      <c r="G38" s="76" t="s">
        <v>75</v>
      </c>
      <c r="H38" s="76" t="s">
        <v>21</v>
      </c>
      <c r="I38" s="207">
        <f t="shared" ca="1" si="2"/>
        <v>0</v>
      </c>
      <c r="J38" s="122">
        <f t="shared" ca="1" si="3"/>
        <v>0</v>
      </c>
      <c r="K38" s="208"/>
      <c r="L38" s="209"/>
      <c r="M38" s="208"/>
      <c r="N38" s="209"/>
      <c r="O38" s="208"/>
      <c r="P38" s="209"/>
      <c r="Q38" s="208"/>
      <c r="R38" s="209"/>
      <c r="S38" s="208"/>
      <c r="T38" s="209"/>
      <c r="U38" s="208"/>
      <c r="V38" s="209"/>
    </row>
    <row r="39" spans="1:22" s="163" customFormat="1" ht="15" customHeight="1" x14ac:dyDescent="0.25">
      <c r="A39" s="101">
        <f t="shared" ca="1" si="0"/>
        <v>6</v>
      </c>
      <c r="B39" s="101">
        <f t="shared" ca="1" si="1"/>
        <v>0</v>
      </c>
      <c r="C39" s="102" t="str">
        <f ca="1">IF(E39="NoPS","",IF(COUNTIF(INDIRECT($I$13),D39),VLOOKUP(H39,PS_ScientificArea[],2,0),""))</f>
        <v/>
      </c>
      <c r="D39" s="76" t="s">
        <v>71</v>
      </c>
      <c r="E39" s="102" t="str">
        <f ca="1">IF(AND(COUNTIF(DKUNI[],G39),VLOOKUP(D39,INDIRECT($I$17),2,0)="Yes"),"PS_ScientificArea[DKUNI Scientific Area]","NoPS")</f>
        <v>NoPS</v>
      </c>
      <c r="F39" s="210" t="s">
        <v>25</v>
      </c>
      <c r="G39" s="76" t="s">
        <v>75</v>
      </c>
      <c r="H39" s="76" t="s">
        <v>21</v>
      </c>
      <c r="I39" s="207">
        <f t="shared" ca="1" si="2"/>
        <v>0</v>
      </c>
      <c r="J39" s="122">
        <f t="shared" ca="1" si="3"/>
        <v>0</v>
      </c>
      <c r="K39" s="208"/>
      <c r="L39" s="209"/>
      <c r="M39" s="208"/>
      <c r="N39" s="209"/>
      <c r="O39" s="208"/>
      <c r="P39" s="209"/>
      <c r="Q39" s="208"/>
      <c r="R39" s="209"/>
      <c r="S39" s="208"/>
      <c r="T39" s="209"/>
      <c r="U39" s="208"/>
      <c r="V39" s="209"/>
    </row>
    <row r="40" spans="1:22" s="163" customFormat="1" ht="15" customHeight="1" x14ac:dyDescent="0.25">
      <c r="A40" s="101">
        <f t="shared" ca="1" si="0"/>
        <v>6</v>
      </c>
      <c r="B40" s="101">
        <f t="shared" ca="1" si="1"/>
        <v>0</v>
      </c>
      <c r="C40" s="102" t="str">
        <f ca="1">IF(E40="NoPS","",IF(COUNTIF(INDIRECT($I$13),D40),VLOOKUP(H40,PS_ScientificArea[],2,0),""))</f>
        <v/>
      </c>
      <c r="D40" s="76" t="s">
        <v>71</v>
      </c>
      <c r="E40" s="102" t="str">
        <f ca="1">IF(AND(COUNTIF(DKUNI[],G40),VLOOKUP(D40,INDIRECT($I$17),2,0)="Yes"),"PS_ScientificArea[DKUNI Scientific Area]","NoPS")</f>
        <v>NoPS</v>
      </c>
      <c r="F40" s="210" t="s">
        <v>25</v>
      </c>
      <c r="G40" s="76" t="s">
        <v>75</v>
      </c>
      <c r="H40" s="76" t="s">
        <v>21</v>
      </c>
      <c r="I40" s="207">
        <f t="shared" ca="1" si="2"/>
        <v>0</v>
      </c>
      <c r="J40" s="122">
        <f t="shared" ca="1" si="3"/>
        <v>0</v>
      </c>
      <c r="K40" s="208"/>
      <c r="L40" s="209"/>
      <c r="M40" s="208"/>
      <c r="N40" s="209"/>
      <c r="O40" s="208"/>
      <c r="P40" s="209"/>
      <c r="Q40" s="208"/>
      <c r="R40" s="209"/>
      <c r="S40" s="208"/>
      <c r="T40" s="209"/>
      <c r="U40" s="208"/>
      <c r="V40" s="209"/>
    </row>
    <row r="41" spans="1:22" s="163" customFormat="1" ht="15" customHeight="1" x14ac:dyDescent="0.25">
      <c r="A41" s="101">
        <f t="shared" ca="1" si="0"/>
        <v>6</v>
      </c>
      <c r="B41" s="101">
        <f t="shared" ca="1" si="1"/>
        <v>0</v>
      </c>
      <c r="C41" s="102" t="str">
        <f ca="1">IF(E41="NoPS","",IF(COUNTIF(INDIRECT($I$13),D41),VLOOKUP(H41,PS_ScientificArea[],2,0),""))</f>
        <v/>
      </c>
      <c r="D41" s="76" t="s">
        <v>71</v>
      </c>
      <c r="E41" s="102" t="str">
        <f ca="1">IF(AND(COUNTIF(DKUNI[],G41),VLOOKUP(D41,INDIRECT($I$17),2,0)="Yes"),"PS_ScientificArea[DKUNI Scientific Area]","NoPS")</f>
        <v>NoPS</v>
      </c>
      <c r="F41" s="210" t="s">
        <v>25</v>
      </c>
      <c r="G41" s="76" t="s">
        <v>75</v>
      </c>
      <c r="H41" s="76" t="s">
        <v>21</v>
      </c>
      <c r="I41" s="207">
        <f t="shared" ca="1" si="2"/>
        <v>0</v>
      </c>
      <c r="J41" s="122">
        <f t="shared" ca="1" si="3"/>
        <v>0</v>
      </c>
      <c r="K41" s="208"/>
      <c r="L41" s="209"/>
      <c r="M41" s="208"/>
      <c r="N41" s="209"/>
      <c r="O41" s="208"/>
      <c r="P41" s="209"/>
      <c r="Q41" s="208"/>
      <c r="R41" s="209"/>
      <c r="S41" s="208"/>
      <c r="T41" s="209"/>
      <c r="U41" s="208"/>
      <c r="V41" s="209"/>
    </row>
    <row r="42" spans="1:22" s="163" customFormat="1" ht="15" customHeight="1" x14ac:dyDescent="0.25">
      <c r="A42" s="101">
        <f t="shared" ca="1" si="0"/>
        <v>6</v>
      </c>
      <c r="B42" s="101">
        <f t="shared" ca="1" si="1"/>
        <v>0</v>
      </c>
      <c r="C42" s="102" t="str">
        <f ca="1">IF(E42="NoPS","",IF(COUNTIF(INDIRECT($I$13),D42),VLOOKUP(H42,PS_ScientificArea[],2,0),""))</f>
        <v/>
      </c>
      <c r="D42" s="76" t="s">
        <v>71</v>
      </c>
      <c r="E42" s="102" t="str">
        <f ca="1">IF(AND(COUNTIF(DKUNI[],G42),VLOOKUP(D42,INDIRECT($I$17),2,0)="Yes"),"PS_ScientificArea[DKUNI Scientific Area]","NoPS")</f>
        <v>NoPS</v>
      </c>
      <c r="F42" s="210" t="s">
        <v>25</v>
      </c>
      <c r="G42" s="76" t="s">
        <v>75</v>
      </c>
      <c r="H42" s="76" t="s">
        <v>21</v>
      </c>
      <c r="I42" s="207">
        <f t="shared" ca="1" si="2"/>
        <v>0</v>
      </c>
      <c r="J42" s="122">
        <f t="shared" ca="1" si="3"/>
        <v>0</v>
      </c>
      <c r="K42" s="208"/>
      <c r="L42" s="209"/>
      <c r="M42" s="208"/>
      <c r="N42" s="209"/>
      <c r="O42" s="208"/>
      <c r="P42" s="209"/>
      <c r="Q42" s="208"/>
      <c r="R42" s="209"/>
      <c r="S42" s="208"/>
      <c r="T42" s="209"/>
      <c r="U42" s="208"/>
      <c r="V42" s="209"/>
    </row>
    <row r="43" spans="1:22" s="163" customFormat="1" ht="15" customHeight="1" x14ac:dyDescent="0.25">
      <c r="A43" s="101">
        <f t="shared" ca="1" si="0"/>
        <v>6</v>
      </c>
      <c r="B43" s="101">
        <f t="shared" ca="1" si="1"/>
        <v>0</v>
      </c>
      <c r="C43" s="102" t="str">
        <f ca="1">IF(E43="NoPS","",IF(COUNTIF(INDIRECT($I$13),D43),VLOOKUP(H43,PS_ScientificArea[],2,0),""))</f>
        <v/>
      </c>
      <c r="D43" s="76" t="s">
        <v>71</v>
      </c>
      <c r="E43" s="102" t="str">
        <f ca="1">IF(AND(COUNTIF(DKUNI[],G43),VLOOKUP(D43,INDIRECT($I$17),2,0)="Yes"),"PS_ScientificArea[DKUNI Scientific Area]","NoPS")</f>
        <v>NoPS</v>
      </c>
      <c r="F43" s="210" t="s">
        <v>25</v>
      </c>
      <c r="G43" s="76" t="s">
        <v>75</v>
      </c>
      <c r="H43" s="76" t="s">
        <v>21</v>
      </c>
      <c r="I43" s="207">
        <f t="shared" ca="1" si="2"/>
        <v>0</v>
      </c>
      <c r="J43" s="122">
        <f t="shared" ca="1" si="3"/>
        <v>0</v>
      </c>
      <c r="K43" s="208"/>
      <c r="L43" s="209"/>
      <c r="M43" s="208"/>
      <c r="N43" s="209"/>
      <c r="O43" s="208"/>
      <c r="P43" s="209"/>
      <c r="Q43" s="208"/>
      <c r="R43" s="209"/>
      <c r="S43" s="208"/>
      <c r="T43" s="209"/>
      <c r="U43" s="208"/>
      <c r="V43" s="209"/>
    </row>
    <row r="44" spans="1:22" s="163" customFormat="1" ht="15" customHeight="1" x14ac:dyDescent="0.25">
      <c r="A44" s="101">
        <f t="shared" ca="1" si="0"/>
        <v>6</v>
      </c>
      <c r="B44" s="101">
        <f t="shared" ca="1" si="1"/>
        <v>0</v>
      </c>
      <c r="C44" s="102" t="str">
        <f ca="1">IF(E44="NoPS","",IF(COUNTIF(INDIRECT($I$13),D44),VLOOKUP(H44,PS_ScientificArea[],2,0),""))</f>
        <v/>
      </c>
      <c r="D44" s="76" t="s">
        <v>71</v>
      </c>
      <c r="E44" s="102" t="str">
        <f ca="1">IF(AND(COUNTIF(DKUNI[],G44),VLOOKUP(D44,INDIRECT($I$17),2,0)="Yes"),"PS_ScientificArea[DKUNI Scientific Area]","NoPS")</f>
        <v>NoPS</v>
      </c>
      <c r="F44" s="210" t="s">
        <v>25</v>
      </c>
      <c r="G44" s="76" t="s">
        <v>75</v>
      </c>
      <c r="H44" s="76" t="s">
        <v>21</v>
      </c>
      <c r="I44" s="207">
        <f t="shared" ca="1" si="2"/>
        <v>0</v>
      </c>
      <c r="J44" s="122">
        <f t="shared" ca="1" si="3"/>
        <v>0</v>
      </c>
      <c r="K44" s="208"/>
      <c r="L44" s="209"/>
      <c r="M44" s="208"/>
      <c r="N44" s="209"/>
      <c r="O44" s="208"/>
      <c r="P44" s="209"/>
      <c r="Q44" s="208"/>
      <c r="R44" s="209"/>
      <c r="S44" s="208"/>
      <c r="T44" s="209"/>
      <c r="U44" s="208"/>
      <c r="V44" s="209"/>
    </row>
    <row r="45" spans="1:22" s="163" customFormat="1" ht="15" customHeight="1" x14ac:dyDescent="0.25">
      <c r="A45" s="101">
        <f t="shared" ca="1" si="0"/>
        <v>6</v>
      </c>
      <c r="B45" s="101">
        <f t="shared" ca="1" si="1"/>
        <v>0</v>
      </c>
      <c r="C45" s="102" t="str">
        <f ca="1">IF(E45="NoPS","",IF(COUNTIF(INDIRECT($I$13),D45),VLOOKUP(H45,PS_ScientificArea[],2,0),""))</f>
        <v/>
      </c>
      <c r="D45" s="76" t="s">
        <v>71</v>
      </c>
      <c r="E45" s="102" t="str">
        <f ca="1">IF(AND(COUNTIF(DKUNI[],G45),VLOOKUP(D45,INDIRECT($I$17),2,0)="Yes"),"PS_ScientificArea[DKUNI Scientific Area]","NoPS")</f>
        <v>NoPS</v>
      </c>
      <c r="F45" s="210" t="s">
        <v>25</v>
      </c>
      <c r="G45" s="76" t="s">
        <v>75</v>
      </c>
      <c r="H45" s="76" t="s">
        <v>21</v>
      </c>
      <c r="I45" s="207">
        <f t="shared" ca="1" si="2"/>
        <v>0</v>
      </c>
      <c r="J45" s="122">
        <f t="shared" ca="1" si="3"/>
        <v>0</v>
      </c>
      <c r="K45" s="208"/>
      <c r="L45" s="209"/>
      <c r="M45" s="208"/>
      <c r="N45" s="209"/>
      <c r="O45" s="208"/>
      <c r="P45" s="209"/>
      <c r="Q45" s="208"/>
      <c r="R45" s="209"/>
      <c r="S45" s="208"/>
      <c r="T45" s="209"/>
      <c r="U45" s="208"/>
      <c r="V45" s="209"/>
    </row>
    <row r="46" spans="1:22" s="163" customFormat="1" ht="15" customHeight="1" x14ac:dyDescent="0.25">
      <c r="A46" s="101">
        <f t="shared" ca="1" si="0"/>
        <v>6</v>
      </c>
      <c r="B46" s="101">
        <f t="shared" ca="1" si="1"/>
        <v>0</v>
      </c>
      <c r="C46" s="102" t="str">
        <f ca="1">IF(E46="NoPS","",IF(COUNTIF(INDIRECT($I$13),D46),VLOOKUP(H46,PS_ScientificArea[],2,0),""))</f>
        <v/>
      </c>
      <c r="D46" s="76" t="s">
        <v>71</v>
      </c>
      <c r="E46" s="102" t="str">
        <f ca="1">IF(AND(COUNTIF(DKUNI[],G46),VLOOKUP(D46,INDIRECT($I$17),2,0)="Yes"),"PS_ScientificArea[DKUNI Scientific Area]","NoPS")</f>
        <v>NoPS</v>
      </c>
      <c r="F46" s="210" t="s">
        <v>25</v>
      </c>
      <c r="G46" s="76" t="s">
        <v>75</v>
      </c>
      <c r="H46" s="76" t="s">
        <v>21</v>
      </c>
      <c r="I46" s="207">
        <f t="shared" ca="1" si="2"/>
        <v>0</v>
      </c>
      <c r="J46" s="122">
        <f t="shared" ca="1" si="3"/>
        <v>0</v>
      </c>
      <c r="K46" s="208"/>
      <c r="L46" s="209"/>
      <c r="M46" s="208"/>
      <c r="N46" s="209"/>
      <c r="O46" s="208"/>
      <c r="P46" s="209"/>
      <c r="Q46" s="208"/>
      <c r="R46" s="209"/>
      <c r="S46" s="208"/>
      <c r="T46" s="209"/>
      <c r="U46" s="208"/>
      <c r="V46" s="209"/>
    </row>
    <row r="47" spans="1:22" s="163" customFormat="1" ht="15" customHeight="1" x14ac:dyDescent="0.25">
      <c r="A47" s="101">
        <f t="shared" ca="1" si="0"/>
        <v>6</v>
      </c>
      <c r="B47" s="101">
        <f t="shared" ca="1" si="1"/>
        <v>0</v>
      </c>
      <c r="C47" s="102" t="str">
        <f ca="1">IF(E47="NoPS","",IF(COUNTIF(INDIRECT($I$13),D47),VLOOKUP(H47,PS_ScientificArea[],2,0),""))</f>
        <v/>
      </c>
      <c r="D47" s="76" t="s">
        <v>71</v>
      </c>
      <c r="E47" s="102" t="str">
        <f ca="1">IF(AND(COUNTIF(DKUNI[],G47),VLOOKUP(D47,INDIRECT($I$17),2,0)="Yes"),"PS_ScientificArea[DKUNI Scientific Area]","NoPS")</f>
        <v>NoPS</v>
      </c>
      <c r="F47" s="210" t="s">
        <v>25</v>
      </c>
      <c r="G47" s="76" t="s">
        <v>75</v>
      </c>
      <c r="H47" s="76" t="s">
        <v>21</v>
      </c>
      <c r="I47" s="207">
        <f t="shared" ca="1" si="2"/>
        <v>0</v>
      </c>
      <c r="J47" s="122">
        <f t="shared" ca="1" si="3"/>
        <v>0</v>
      </c>
      <c r="K47" s="208"/>
      <c r="L47" s="209"/>
      <c r="M47" s="208"/>
      <c r="N47" s="209"/>
      <c r="O47" s="208"/>
      <c r="P47" s="209"/>
      <c r="Q47" s="208"/>
      <c r="R47" s="209"/>
      <c r="S47" s="208"/>
      <c r="T47" s="209"/>
      <c r="U47" s="208"/>
      <c r="V47" s="209"/>
    </row>
    <row r="48" spans="1:22" s="163" customFormat="1" ht="15" customHeight="1" x14ac:dyDescent="0.25">
      <c r="A48" s="101">
        <f t="shared" ca="1" si="0"/>
        <v>6</v>
      </c>
      <c r="B48" s="101">
        <f t="shared" ca="1" si="1"/>
        <v>0</v>
      </c>
      <c r="C48" s="102" t="str">
        <f ca="1">IF(E48="NoPS","",IF(COUNTIF(INDIRECT($I$13),D48),VLOOKUP(H48,PS_ScientificArea[],2,0),""))</f>
        <v/>
      </c>
      <c r="D48" s="76" t="s">
        <v>71</v>
      </c>
      <c r="E48" s="102" t="str">
        <f ca="1">IF(AND(COUNTIF(DKUNI[],G48),VLOOKUP(D48,INDIRECT($I$17),2,0)="Yes"),"PS_ScientificArea[DKUNI Scientific Area]","NoPS")</f>
        <v>NoPS</v>
      </c>
      <c r="F48" s="210" t="s">
        <v>25</v>
      </c>
      <c r="G48" s="76" t="s">
        <v>75</v>
      </c>
      <c r="H48" s="76" t="s">
        <v>21</v>
      </c>
      <c r="I48" s="207">
        <f t="shared" ca="1" si="2"/>
        <v>0</v>
      </c>
      <c r="J48" s="122">
        <f t="shared" ca="1" si="3"/>
        <v>0</v>
      </c>
      <c r="K48" s="208"/>
      <c r="L48" s="209"/>
      <c r="M48" s="208"/>
      <c r="N48" s="209"/>
      <c r="O48" s="208"/>
      <c r="P48" s="209"/>
      <c r="Q48" s="208"/>
      <c r="R48" s="209"/>
      <c r="S48" s="208"/>
      <c r="T48" s="209"/>
      <c r="U48" s="208"/>
      <c r="V48" s="209"/>
    </row>
    <row r="49" spans="1:22" s="163" customFormat="1" ht="15" customHeight="1" x14ac:dyDescent="0.25">
      <c r="A49" s="101">
        <f t="shared" ca="1" si="0"/>
        <v>6</v>
      </c>
      <c r="B49" s="101">
        <f t="shared" ca="1" si="1"/>
        <v>0</v>
      </c>
      <c r="C49" s="102" t="str">
        <f ca="1">IF(E49="NoPS","",IF(COUNTIF(INDIRECT($I$13),D49),VLOOKUP(H49,PS_ScientificArea[],2,0),""))</f>
        <v/>
      </c>
      <c r="D49" s="76" t="s">
        <v>71</v>
      </c>
      <c r="E49" s="102" t="str">
        <f ca="1">IF(AND(COUNTIF(DKUNI[],G49),VLOOKUP(D49,INDIRECT($I$17),2,0)="Yes"),"PS_ScientificArea[DKUNI Scientific Area]","NoPS")</f>
        <v>NoPS</v>
      </c>
      <c r="F49" s="210" t="s">
        <v>25</v>
      </c>
      <c r="G49" s="76" t="s">
        <v>75</v>
      </c>
      <c r="H49" s="76" t="s">
        <v>21</v>
      </c>
      <c r="I49" s="207">
        <f t="shared" ca="1" si="2"/>
        <v>0</v>
      </c>
      <c r="J49" s="122">
        <f t="shared" ca="1" si="3"/>
        <v>0</v>
      </c>
      <c r="K49" s="208"/>
      <c r="L49" s="209"/>
      <c r="M49" s="208"/>
      <c r="N49" s="209"/>
      <c r="O49" s="208"/>
      <c r="P49" s="209"/>
      <c r="Q49" s="208"/>
      <c r="R49" s="209"/>
      <c r="S49" s="208"/>
      <c r="T49" s="209"/>
      <c r="U49" s="208"/>
      <c r="V49" s="209"/>
    </row>
    <row r="50" spans="1:22" s="163" customFormat="1" ht="15" customHeight="1" x14ac:dyDescent="0.25">
      <c r="A50" s="101">
        <f t="shared" ca="1" si="0"/>
        <v>6</v>
      </c>
      <c r="B50" s="101">
        <f t="shared" ca="1" si="1"/>
        <v>0</v>
      </c>
      <c r="C50" s="102" t="str">
        <f ca="1">IF(E50="NoPS","",IF(COUNTIF(INDIRECT($I$13),D50),VLOOKUP(H50,PS_ScientificArea[],2,0),""))</f>
        <v/>
      </c>
      <c r="D50" s="76" t="s">
        <v>71</v>
      </c>
      <c r="E50" s="102" t="str">
        <f ca="1">IF(AND(COUNTIF(DKUNI[],G50),VLOOKUP(D50,INDIRECT($I$17),2,0)="Yes"),"PS_ScientificArea[DKUNI Scientific Area]","NoPS")</f>
        <v>NoPS</v>
      </c>
      <c r="F50" s="210" t="s">
        <v>25</v>
      </c>
      <c r="G50" s="76" t="s">
        <v>75</v>
      </c>
      <c r="H50" s="76" t="s">
        <v>21</v>
      </c>
      <c r="I50" s="207">
        <f t="shared" ca="1" si="2"/>
        <v>0</v>
      </c>
      <c r="J50" s="122">
        <f t="shared" ca="1" si="3"/>
        <v>0</v>
      </c>
      <c r="K50" s="208"/>
      <c r="L50" s="209"/>
      <c r="M50" s="208"/>
      <c r="N50" s="209"/>
      <c r="O50" s="208"/>
      <c r="P50" s="209"/>
      <c r="Q50" s="208"/>
      <c r="R50" s="209"/>
      <c r="S50" s="208"/>
      <c r="T50" s="209"/>
      <c r="U50" s="208"/>
      <c r="V50" s="209"/>
    </row>
    <row r="51" spans="1:22" s="163" customFormat="1" ht="15" customHeight="1" x14ac:dyDescent="0.25">
      <c r="A51" s="101">
        <f t="shared" ca="1" si="0"/>
        <v>6</v>
      </c>
      <c r="B51" s="101">
        <f t="shared" ca="1" si="1"/>
        <v>0</v>
      </c>
      <c r="C51" s="102" t="str">
        <f ca="1">IF(E51="NoPS","",IF(COUNTIF(INDIRECT($I$13),D51),VLOOKUP(H51,PS_ScientificArea[],2,0),""))</f>
        <v/>
      </c>
      <c r="D51" s="76" t="s">
        <v>71</v>
      </c>
      <c r="E51" s="102" t="str">
        <f ca="1">IF(AND(COUNTIF(DKUNI[],G51),VLOOKUP(D51,INDIRECT($I$17),2,0)="Yes"),"PS_ScientificArea[DKUNI Scientific Area]","NoPS")</f>
        <v>NoPS</v>
      </c>
      <c r="F51" s="210" t="s">
        <v>25</v>
      </c>
      <c r="G51" s="76" t="s">
        <v>75</v>
      </c>
      <c r="H51" s="76" t="s">
        <v>21</v>
      </c>
      <c r="I51" s="207">
        <f t="shared" ca="1" si="2"/>
        <v>0</v>
      </c>
      <c r="J51" s="122">
        <f t="shared" ca="1" si="3"/>
        <v>0</v>
      </c>
      <c r="K51" s="208"/>
      <c r="L51" s="209"/>
      <c r="M51" s="208"/>
      <c r="N51" s="209"/>
      <c r="O51" s="208"/>
      <c r="P51" s="209"/>
      <c r="Q51" s="208"/>
      <c r="R51" s="209"/>
      <c r="S51" s="208"/>
      <c r="T51" s="209"/>
      <c r="U51" s="208"/>
      <c r="V51" s="209"/>
    </row>
    <row r="52" spans="1:22" s="163" customFormat="1" ht="15" customHeight="1" x14ac:dyDescent="0.25">
      <c r="A52" s="101">
        <f t="shared" ca="1" si="0"/>
        <v>7</v>
      </c>
      <c r="B52" s="101">
        <v>20</v>
      </c>
      <c r="C52" s="102"/>
      <c r="D52" s="210"/>
      <c r="E52" s="210"/>
      <c r="F52" s="210"/>
      <c r="G52" s="210"/>
      <c r="H52" s="210"/>
      <c r="I52" s="207"/>
      <c r="J52" s="122"/>
      <c r="K52" s="208"/>
      <c r="L52" s="209"/>
      <c r="M52" s="208"/>
      <c r="N52" s="209"/>
      <c r="O52" s="208"/>
      <c r="P52" s="209"/>
      <c r="Q52" s="208"/>
      <c r="R52" s="209"/>
      <c r="S52" s="208"/>
      <c r="T52" s="209"/>
      <c r="U52" s="208"/>
      <c r="V52" s="209"/>
    </row>
    <row r="53" spans="1:22" s="163" customFormat="1" ht="15" customHeight="1" x14ac:dyDescent="0.25">
      <c r="A53" s="101">
        <f t="shared" ca="1" si="0"/>
        <v>8</v>
      </c>
      <c r="B53" s="101">
        <f>ROW()+100</f>
        <v>153</v>
      </c>
      <c r="C53" s="212"/>
      <c r="D53" s="215" t="s">
        <v>210</v>
      </c>
      <c r="E53" s="212"/>
      <c r="F53" s="213"/>
      <c r="G53" s="213"/>
      <c r="H53" s="213"/>
      <c r="I53" s="216">
        <f ca="1">SUM(I32:I51)</f>
        <v>0</v>
      </c>
      <c r="J53" s="217">
        <f t="shared" ref="J53:V53" ca="1" si="4">SUM(J32:J51)</f>
        <v>0</v>
      </c>
      <c r="K53" s="219">
        <f t="shared" si="4"/>
        <v>0</v>
      </c>
      <c r="L53" s="220">
        <f t="shared" si="4"/>
        <v>0</v>
      </c>
      <c r="M53" s="219">
        <f t="shared" si="4"/>
        <v>0</v>
      </c>
      <c r="N53" s="220">
        <f t="shared" si="4"/>
        <v>0</v>
      </c>
      <c r="O53" s="219">
        <f t="shared" si="4"/>
        <v>0</v>
      </c>
      <c r="P53" s="220">
        <f t="shared" si="4"/>
        <v>0</v>
      </c>
      <c r="Q53" s="219">
        <f t="shared" si="4"/>
        <v>0</v>
      </c>
      <c r="R53" s="220">
        <f t="shared" si="4"/>
        <v>0</v>
      </c>
      <c r="S53" s="219">
        <f t="shared" si="4"/>
        <v>0</v>
      </c>
      <c r="T53" s="220">
        <f t="shared" si="4"/>
        <v>0</v>
      </c>
      <c r="U53" s="219">
        <f t="shared" si="4"/>
        <v>0</v>
      </c>
      <c r="V53" s="220">
        <f t="shared" si="4"/>
        <v>0</v>
      </c>
    </row>
    <row r="54" spans="1:22" s="163" customFormat="1" ht="15" customHeight="1" x14ac:dyDescent="0.25">
      <c r="A54" s="101">
        <f t="shared" ca="1" si="0"/>
        <v>9</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25">
      <c r="A55" s="101">
        <f t="shared" ca="1" si="0"/>
        <v>10</v>
      </c>
      <c r="B55" s="101">
        <v>32</v>
      </c>
      <c r="C55" s="124"/>
      <c r="D55" s="26" t="s">
        <v>178</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25">
      <c r="A56" s="101">
        <f t="shared" ca="1" si="0"/>
        <v>11</v>
      </c>
      <c r="B56" s="101">
        <f>ROW()+100</f>
        <v>156</v>
      </c>
      <c r="C56" s="96"/>
      <c r="D56" s="96" t="s">
        <v>17</v>
      </c>
      <c r="E56" s="96"/>
      <c r="F56" s="177"/>
      <c r="G56" s="27">
        <f>INDEX(ProjectSupplement[],1,2)</f>
        <v>250000</v>
      </c>
      <c r="H56" s="28" t="s">
        <v>19</v>
      </c>
      <c r="I56" s="207">
        <f ca="1">SUMIFS(56:56,$23:$23,TRUE,$55:$55,"FTE")</f>
        <v>0</v>
      </c>
      <c r="J56" s="122">
        <f ca="1">I56*G56</f>
        <v>0</v>
      </c>
      <c r="K56" s="231">
        <f ca="1">SUMIFS(K:K,$C:$C,"wet")</f>
        <v>0</v>
      </c>
      <c r="L56" s="75">
        <f ca="1">K56*$G$56</f>
        <v>0</v>
      </c>
      <c r="M56" s="231">
        <f ca="1">SUMIFS(M:M,$C:$C,"wet")</f>
        <v>0</v>
      </c>
      <c r="N56" s="75">
        <f ca="1">M56*$G$56</f>
        <v>0</v>
      </c>
      <c r="O56" s="231">
        <f ca="1">SUMIFS(O:O,$C:$C,"wet")</f>
        <v>0</v>
      </c>
      <c r="P56" s="75">
        <f ca="1">O56*$G$56</f>
        <v>0</v>
      </c>
      <c r="Q56" s="231">
        <f ca="1">SUMIFS(Q:Q,$C:$C,"wet")</f>
        <v>0</v>
      </c>
      <c r="R56" s="75">
        <f ca="1">Q56*$G$56</f>
        <v>0</v>
      </c>
      <c r="S56" s="231">
        <f ca="1">SUMIFS(S:S,$C:$C,"wet")</f>
        <v>0</v>
      </c>
      <c r="T56" s="75">
        <f ca="1">S56*$G$56</f>
        <v>0</v>
      </c>
      <c r="U56" s="231">
        <f ca="1">SUMIFS(U:U,$C:$C,"wet")</f>
        <v>0</v>
      </c>
      <c r="V56" s="75">
        <f ca="1">U56*$G$56</f>
        <v>0</v>
      </c>
    </row>
    <row r="57" spans="1:22" s="38" customFormat="1" ht="15" customHeight="1" x14ac:dyDescent="0.25">
      <c r="A57" s="101">
        <f t="shared" ca="1" si="0"/>
        <v>12</v>
      </c>
      <c r="B57" s="101">
        <f>ROW()+100</f>
        <v>157</v>
      </c>
      <c r="C57" s="96"/>
      <c r="D57" s="96" t="s">
        <v>18</v>
      </c>
      <c r="E57" s="96"/>
      <c r="F57" s="177"/>
      <c r="G57" s="29">
        <f>INDEX(ProjectSupplement[],2,2)</f>
        <v>200000</v>
      </c>
      <c r="H57" s="28" t="s">
        <v>19</v>
      </c>
      <c r="I57" s="207">
        <f ca="1">SUMIFS(57:57,$23:$23,TRUE,$55:$55,"FTE")</f>
        <v>0</v>
      </c>
      <c r="J57" s="122">
        <f ca="1">I57*G57</f>
        <v>0</v>
      </c>
      <c r="K57" s="231">
        <f ca="1">SUMIFS(K:K,$C:$C,"dry")</f>
        <v>0</v>
      </c>
      <c r="L57" s="75">
        <f ca="1">K57*$G$57</f>
        <v>0</v>
      </c>
      <c r="M57" s="231">
        <f ca="1">SUMIFS(M:M,$C:$C,"dry")</f>
        <v>0</v>
      </c>
      <c r="N57" s="75">
        <f ca="1">M57*$G$57</f>
        <v>0</v>
      </c>
      <c r="O57" s="231">
        <f ca="1">SUMIFS(O:O,$C:$C,"dry")</f>
        <v>0</v>
      </c>
      <c r="P57" s="75">
        <f ca="1">O57*$G$57</f>
        <v>0</v>
      </c>
      <c r="Q57" s="231">
        <f ca="1">SUMIFS(Q:Q,$C:$C,"dry")</f>
        <v>0</v>
      </c>
      <c r="R57" s="75">
        <f ca="1">Q57*$G$57</f>
        <v>0</v>
      </c>
      <c r="S57" s="231">
        <f ca="1">SUMIFS(S:S,$C:$C,"dry")</f>
        <v>0</v>
      </c>
      <c r="T57" s="75">
        <f ca="1">S57*$G$57</f>
        <v>0</v>
      </c>
      <c r="U57" s="231">
        <f ca="1">SUMIFS(U:U,$C:$C,"dry")</f>
        <v>0</v>
      </c>
      <c r="V57" s="75">
        <f ca="1">U57*$G$57</f>
        <v>0</v>
      </c>
    </row>
    <row r="58" spans="1:22" s="163" customFormat="1" ht="15" customHeight="1" x14ac:dyDescent="0.25">
      <c r="A58" s="101">
        <f t="shared" ca="1" si="0"/>
        <v>13</v>
      </c>
      <c r="B58" s="101">
        <v>20</v>
      </c>
      <c r="C58" s="102"/>
      <c r="D58" s="96"/>
      <c r="E58" s="136"/>
      <c r="F58" s="96"/>
      <c r="G58" s="96"/>
      <c r="H58" s="96"/>
      <c r="I58" s="121"/>
      <c r="J58" s="122"/>
      <c r="K58" s="164"/>
      <c r="L58" s="162"/>
      <c r="M58" s="183"/>
      <c r="N58" s="162"/>
      <c r="O58" s="183"/>
      <c r="P58" s="162"/>
      <c r="Q58" s="183"/>
      <c r="R58" s="162"/>
      <c r="S58" s="183"/>
      <c r="T58" s="162"/>
      <c r="U58" s="183"/>
      <c r="V58" s="162"/>
    </row>
    <row r="59" spans="1:22" s="38" customFormat="1" ht="15" customHeight="1" x14ac:dyDescent="0.25">
      <c r="A59" s="101">
        <f t="shared" ca="1" si="0"/>
        <v>14</v>
      </c>
      <c r="B59" s="101">
        <v>33</v>
      </c>
      <c r="C59" s="124"/>
      <c r="D59" s="26" t="s">
        <v>65</v>
      </c>
      <c r="E59" s="142"/>
      <c r="F59" s="26"/>
      <c r="G59" s="26"/>
      <c r="H59" s="26"/>
      <c r="I59" s="313" t="s">
        <v>31</v>
      </c>
      <c r="J59" s="314"/>
      <c r="K59" s="311" t="s">
        <v>29</v>
      </c>
      <c r="L59" s="312"/>
      <c r="M59" s="311" t="s">
        <v>29</v>
      </c>
      <c r="N59" s="312"/>
      <c r="O59" s="311" t="s">
        <v>29</v>
      </c>
      <c r="P59" s="312"/>
      <c r="Q59" s="311" t="s">
        <v>29</v>
      </c>
      <c r="R59" s="312"/>
      <c r="S59" s="311" t="s">
        <v>29</v>
      </c>
      <c r="T59" s="312"/>
      <c r="U59" s="311" t="s">
        <v>29</v>
      </c>
      <c r="V59" s="312"/>
    </row>
    <row r="60" spans="1:22" s="38" customFormat="1" ht="15" customHeight="1" x14ac:dyDescent="0.25">
      <c r="A60" s="101">
        <f t="shared" ca="1" si="0"/>
        <v>14</v>
      </c>
      <c r="B60" s="101"/>
      <c r="C60" s="146"/>
      <c r="D60" s="147" t="s">
        <v>121</v>
      </c>
      <c r="E60" s="147"/>
      <c r="F60" s="74"/>
      <c r="G60" s="74"/>
      <c r="H60" s="74"/>
      <c r="I60" s="39"/>
      <c r="J60" s="134"/>
      <c r="K60" s="149" t="s">
        <v>91</v>
      </c>
      <c r="L60" s="134"/>
      <c r="M60" s="152"/>
      <c r="N60" s="134"/>
      <c r="O60" s="152"/>
      <c r="P60" s="134"/>
      <c r="Q60" s="152"/>
      <c r="R60" s="134"/>
      <c r="S60" s="152"/>
      <c r="T60" s="134"/>
      <c r="U60" s="152"/>
      <c r="V60" s="134"/>
    </row>
    <row r="61" spans="1:22" s="38" customFormat="1" ht="15" customHeight="1" x14ac:dyDescent="0.25">
      <c r="A61" s="101">
        <f t="shared" ca="1" si="0"/>
        <v>14</v>
      </c>
      <c r="B61" s="101">
        <f t="shared" ref="B61:B80" ca="1" si="5">IF(D61&lt;&gt;INDEX(INDIRECT($I$15),1),ROW()+200,0)</f>
        <v>0</v>
      </c>
      <c r="C61" s="96"/>
      <c r="D61" s="76" t="s">
        <v>26</v>
      </c>
      <c r="E61" s="76"/>
      <c r="F61" s="210" t="s">
        <v>246</v>
      </c>
      <c r="G61" s="76"/>
      <c r="H61" s="96"/>
      <c r="I61" s="302">
        <f t="shared" ref="I61:I81" ca="1" si="6">SUMIFS(61:61,$23:$23,TRUE,$59:$59,"Costs")</f>
        <v>0</v>
      </c>
      <c r="J61" s="303"/>
      <c r="K61" s="306"/>
      <c r="L61" s="307"/>
      <c r="M61" s="306"/>
      <c r="N61" s="307"/>
      <c r="O61" s="306"/>
      <c r="P61" s="307"/>
      <c r="Q61" s="306"/>
      <c r="R61" s="307"/>
      <c r="S61" s="306"/>
      <c r="T61" s="307"/>
      <c r="U61" s="306"/>
      <c r="V61" s="307"/>
    </row>
    <row r="62" spans="1:22" s="38" customFormat="1" ht="15" customHeight="1" x14ac:dyDescent="0.25">
      <c r="A62" s="101">
        <f t="shared" ca="1" si="0"/>
        <v>14</v>
      </c>
      <c r="B62" s="101">
        <f t="shared" ca="1" si="5"/>
        <v>0</v>
      </c>
      <c r="C62" s="96"/>
      <c r="D62" s="76" t="s">
        <v>26</v>
      </c>
      <c r="E62" s="76"/>
      <c r="F62" s="210" t="s">
        <v>246</v>
      </c>
      <c r="G62" s="76"/>
      <c r="H62" s="96"/>
      <c r="I62" s="302">
        <f t="shared" ca="1" si="6"/>
        <v>0</v>
      </c>
      <c r="J62" s="303"/>
      <c r="K62" s="306"/>
      <c r="L62" s="307"/>
      <c r="M62" s="306"/>
      <c r="N62" s="307"/>
      <c r="O62" s="306"/>
      <c r="P62" s="307"/>
      <c r="Q62" s="306"/>
      <c r="R62" s="307"/>
      <c r="S62" s="306"/>
      <c r="T62" s="307"/>
      <c r="U62" s="306"/>
      <c r="V62" s="307"/>
    </row>
    <row r="63" spans="1:22" s="38" customFormat="1" ht="15" customHeight="1" x14ac:dyDescent="0.25">
      <c r="A63" s="101">
        <f t="shared" ca="1" si="0"/>
        <v>14</v>
      </c>
      <c r="B63" s="101">
        <f t="shared" ca="1" si="5"/>
        <v>0</v>
      </c>
      <c r="C63" s="96"/>
      <c r="D63" s="76" t="s">
        <v>26</v>
      </c>
      <c r="E63" s="76"/>
      <c r="F63" s="210" t="s">
        <v>246</v>
      </c>
      <c r="G63" s="76"/>
      <c r="H63" s="96"/>
      <c r="I63" s="302">
        <f t="shared" ca="1" si="6"/>
        <v>0</v>
      </c>
      <c r="J63" s="303"/>
      <c r="K63" s="306"/>
      <c r="L63" s="307"/>
      <c r="M63" s="306"/>
      <c r="N63" s="307"/>
      <c r="O63" s="306"/>
      <c r="P63" s="307"/>
      <c r="Q63" s="306"/>
      <c r="R63" s="307"/>
      <c r="S63" s="306"/>
      <c r="T63" s="307"/>
      <c r="U63" s="306"/>
      <c r="V63" s="307"/>
    </row>
    <row r="64" spans="1:22" s="38" customFormat="1" ht="15" customHeight="1" x14ac:dyDescent="0.25">
      <c r="A64" s="101">
        <f t="shared" ca="1" si="0"/>
        <v>14</v>
      </c>
      <c r="B64" s="101">
        <f t="shared" ca="1" si="5"/>
        <v>0</v>
      </c>
      <c r="C64" s="96"/>
      <c r="D64" s="76" t="s">
        <v>26</v>
      </c>
      <c r="E64" s="76"/>
      <c r="F64" s="210" t="s">
        <v>246</v>
      </c>
      <c r="G64" s="76"/>
      <c r="H64" s="96"/>
      <c r="I64" s="302">
        <f t="shared" ca="1" si="6"/>
        <v>0</v>
      </c>
      <c r="J64" s="303"/>
      <c r="K64" s="306"/>
      <c r="L64" s="307"/>
      <c r="M64" s="306"/>
      <c r="N64" s="307"/>
      <c r="O64" s="306"/>
      <c r="P64" s="307"/>
      <c r="Q64" s="306"/>
      <c r="R64" s="307"/>
      <c r="S64" s="306"/>
      <c r="T64" s="307"/>
      <c r="U64" s="306"/>
      <c r="V64" s="307"/>
    </row>
    <row r="65" spans="1:22" s="38" customFormat="1" ht="15" customHeight="1" x14ac:dyDescent="0.25">
      <c r="A65" s="101">
        <f t="shared" ca="1" si="0"/>
        <v>14</v>
      </c>
      <c r="B65" s="101">
        <f t="shared" ca="1" si="5"/>
        <v>0</v>
      </c>
      <c r="C65" s="96"/>
      <c r="D65" s="76" t="s">
        <v>26</v>
      </c>
      <c r="E65" s="76"/>
      <c r="F65" s="210" t="s">
        <v>246</v>
      </c>
      <c r="G65" s="76"/>
      <c r="H65" s="96"/>
      <c r="I65" s="302">
        <f t="shared" ca="1" si="6"/>
        <v>0</v>
      </c>
      <c r="J65" s="303"/>
      <c r="K65" s="306"/>
      <c r="L65" s="307"/>
      <c r="M65" s="306"/>
      <c r="N65" s="307"/>
      <c r="O65" s="306"/>
      <c r="P65" s="307"/>
      <c r="Q65" s="306"/>
      <c r="R65" s="307"/>
      <c r="S65" s="306"/>
      <c r="T65" s="307"/>
      <c r="U65" s="306"/>
      <c r="V65" s="307"/>
    </row>
    <row r="66" spans="1:22" s="38" customFormat="1" ht="15" customHeight="1" x14ac:dyDescent="0.25">
      <c r="A66" s="101">
        <f t="shared" ca="1" si="0"/>
        <v>14</v>
      </c>
      <c r="B66" s="101">
        <f t="shared" ca="1" si="5"/>
        <v>0</v>
      </c>
      <c r="C66" s="96"/>
      <c r="D66" s="76" t="s">
        <v>26</v>
      </c>
      <c r="E66" s="76"/>
      <c r="F66" s="210" t="s">
        <v>246</v>
      </c>
      <c r="G66" s="76"/>
      <c r="H66" s="96"/>
      <c r="I66" s="302">
        <f t="shared" ca="1" si="6"/>
        <v>0</v>
      </c>
      <c r="J66" s="303"/>
      <c r="K66" s="306"/>
      <c r="L66" s="307"/>
      <c r="M66" s="306"/>
      <c r="N66" s="307"/>
      <c r="O66" s="306"/>
      <c r="P66" s="307"/>
      <c r="Q66" s="306"/>
      <c r="R66" s="307"/>
      <c r="S66" s="306"/>
      <c r="T66" s="307"/>
      <c r="U66" s="306"/>
      <c r="V66" s="307"/>
    </row>
    <row r="67" spans="1:22" s="38" customFormat="1" ht="15" customHeight="1" x14ac:dyDescent="0.25">
      <c r="A67" s="101">
        <f t="shared" ca="1" si="0"/>
        <v>14</v>
      </c>
      <c r="B67" s="101">
        <f t="shared" ca="1" si="5"/>
        <v>0</v>
      </c>
      <c r="C67" s="96"/>
      <c r="D67" s="76" t="s">
        <v>26</v>
      </c>
      <c r="E67" s="76"/>
      <c r="F67" s="210" t="s">
        <v>246</v>
      </c>
      <c r="G67" s="76"/>
      <c r="H67" s="96"/>
      <c r="I67" s="302">
        <f t="shared" ca="1" si="6"/>
        <v>0</v>
      </c>
      <c r="J67" s="303"/>
      <c r="K67" s="306"/>
      <c r="L67" s="307"/>
      <c r="M67" s="306"/>
      <c r="N67" s="307"/>
      <c r="O67" s="306"/>
      <c r="P67" s="307"/>
      <c r="Q67" s="306"/>
      <c r="R67" s="307"/>
      <c r="S67" s="306"/>
      <c r="T67" s="307"/>
      <c r="U67" s="306"/>
      <c r="V67" s="307"/>
    </row>
    <row r="68" spans="1:22" s="38" customFormat="1" ht="15" customHeight="1" x14ac:dyDescent="0.25">
      <c r="A68" s="101">
        <f t="shared" ca="1" si="0"/>
        <v>14</v>
      </c>
      <c r="B68" s="101">
        <f t="shared" ca="1" si="5"/>
        <v>0</v>
      </c>
      <c r="C68" s="96"/>
      <c r="D68" s="76" t="s">
        <v>26</v>
      </c>
      <c r="E68" s="76"/>
      <c r="F68" s="210" t="s">
        <v>246</v>
      </c>
      <c r="G68" s="76"/>
      <c r="H68" s="96"/>
      <c r="I68" s="302">
        <f t="shared" ca="1" si="6"/>
        <v>0</v>
      </c>
      <c r="J68" s="303"/>
      <c r="K68" s="306"/>
      <c r="L68" s="307"/>
      <c r="M68" s="306"/>
      <c r="N68" s="307"/>
      <c r="O68" s="306"/>
      <c r="P68" s="307"/>
      <c r="Q68" s="306"/>
      <c r="R68" s="307"/>
      <c r="S68" s="306"/>
      <c r="T68" s="307"/>
      <c r="U68" s="306"/>
      <c r="V68" s="307"/>
    </row>
    <row r="69" spans="1:22" s="38" customFormat="1" ht="15" customHeight="1" x14ac:dyDescent="0.25">
      <c r="A69" s="101">
        <f t="shared" ca="1" si="0"/>
        <v>14</v>
      </c>
      <c r="B69" s="101">
        <f t="shared" ca="1" si="5"/>
        <v>0</v>
      </c>
      <c r="C69" s="96"/>
      <c r="D69" s="76" t="s">
        <v>26</v>
      </c>
      <c r="E69" s="76"/>
      <c r="F69" s="210" t="s">
        <v>246</v>
      </c>
      <c r="G69" s="76"/>
      <c r="H69" s="96"/>
      <c r="I69" s="302">
        <f t="shared" ca="1" si="6"/>
        <v>0</v>
      </c>
      <c r="J69" s="303"/>
      <c r="K69" s="306"/>
      <c r="L69" s="307"/>
      <c r="M69" s="306"/>
      <c r="N69" s="307"/>
      <c r="O69" s="306"/>
      <c r="P69" s="307"/>
      <c r="Q69" s="306"/>
      <c r="R69" s="307"/>
      <c r="S69" s="306"/>
      <c r="T69" s="307"/>
      <c r="U69" s="306"/>
      <c r="V69" s="307"/>
    </row>
    <row r="70" spans="1:22" s="38" customFormat="1" ht="15" customHeight="1" x14ac:dyDescent="0.25">
      <c r="A70" s="101">
        <f t="shared" ca="1" si="0"/>
        <v>14</v>
      </c>
      <c r="B70" s="101">
        <f t="shared" ca="1" si="5"/>
        <v>0</v>
      </c>
      <c r="C70" s="96"/>
      <c r="D70" s="76" t="s">
        <v>26</v>
      </c>
      <c r="E70" s="76"/>
      <c r="F70" s="210" t="s">
        <v>246</v>
      </c>
      <c r="G70" s="76"/>
      <c r="H70" s="96"/>
      <c r="I70" s="302">
        <f t="shared" ca="1" si="6"/>
        <v>0</v>
      </c>
      <c r="J70" s="303"/>
      <c r="K70" s="306"/>
      <c r="L70" s="307"/>
      <c r="M70" s="306"/>
      <c r="N70" s="307"/>
      <c r="O70" s="306"/>
      <c r="P70" s="307"/>
      <c r="Q70" s="306"/>
      <c r="R70" s="307"/>
      <c r="S70" s="306"/>
      <c r="T70" s="307"/>
      <c r="U70" s="306"/>
      <c r="V70" s="307"/>
    </row>
    <row r="71" spans="1:22" s="38" customFormat="1" ht="15" customHeight="1" x14ac:dyDescent="0.25">
      <c r="A71" s="101">
        <f t="shared" ca="1" si="0"/>
        <v>14</v>
      </c>
      <c r="B71" s="101">
        <f t="shared" ca="1" si="5"/>
        <v>0</v>
      </c>
      <c r="C71" s="96"/>
      <c r="D71" s="76" t="s">
        <v>26</v>
      </c>
      <c r="E71" s="76"/>
      <c r="F71" s="210" t="s">
        <v>246</v>
      </c>
      <c r="G71" s="76"/>
      <c r="H71" s="96"/>
      <c r="I71" s="302">
        <f t="shared" ca="1" si="6"/>
        <v>0</v>
      </c>
      <c r="J71" s="303"/>
      <c r="K71" s="306"/>
      <c r="L71" s="307"/>
      <c r="M71" s="306"/>
      <c r="N71" s="307"/>
      <c r="O71" s="306"/>
      <c r="P71" s="307"/>
      <c r="Q71" s="306"/>
      <c r="R71" s="307"/>
      <c r="S71" s="306"/>
      <c r="T71" s="307"/>
      <c r="U71" s="306"/>
      <c r="V71" s="307"/>
    </row>
    <row r="72" spans="1:22" s="38" customFormat="1" ht="15" customHeight="1" x14ac:dyDescent="0.25">
      <c r="A72" s="101">
        <f t="shared" ca="1" si="0"/>
        <v>14</v>
      </c>
      <c r="B72" s="101">
        <f t="shared" ca="1" si="5"/>
        <v>0</v>
      </c>
      <c r="C72" s="96"/>
      <c r="D72" s="76" t="s">
        <v>26</v>
      </c>
      <c r="E72" s="76"/>
      <c r="F72" s="210" t="s">
        <v>246</v>
      </c>
      <c r="G72" s="76"/>
      <c r="H72" s="96"/>
      <c r="I72" s="302">
        <f t="shared" ca="1" si="6"/>
        <v>0</v>
      </c>
      <c r="J72" s="303"/>
      <c r="K72" s="306"/>
      <c r="L72" s="307"/>
      <c r="M72" s="306"/>
      <c r="N72" s="307"/>
      <c r="O72" s="306"/>
      <c r="P72" s="307"/>
      <c r="Q72" s="306"/>
      <c r="R72" s="307"/>
      <c r="S72" s="306"/>
      <c r="T72" s="307"/>
      <c r="U72" s="306"/>
      <c r="V72" s="307"/>
    </row>
    <row r="73" spans="1:22" s="38" customFormat="1" ht="15" customHeight="1" x14ac:dyDescent="0.25">
      <c r="A73" s="101">
        <f t="shared" ca="1" si="0"/>
        <v>14</v>
      </c>
      <c r="B73" s="101">
        <f t="shared" ca="1" si="5"/>
        <v>0</v>
      </c>
      <c r="C73" s="96"/>
      <c r="D73" s="76" t="s">
        <v>26</v>
      </c>
      <c r="E73" s="76"/>
      <c r="F73" s="210" t="s">
        <v>246</v>
      </c>
      <c r="G73" s="76"/>
      <c r="H73" s="96"/>
      <c r="I73" s="302">
        <f t="shared" ca="1" si="6"/>
        <v>0</v>
      </c>
      <c r="J73" s="303"/>
      <c r="K73" s="306"/>
      <c r="L73" s="307"/>
      <c r="M73" s="306"/>
      <c r="N73" s="307"/>
      <c r="O73" s="306"/>
      <c r="P73" s="307"/>
      <c r="Q73" s="306"/>
      <c r="R73" s="307"/>
      <c r="S73" s="306"/>
      <c r="T73" s="307"/>
      <c r="U73" s="306"/>
      <c r="V73" s="307"/>
    </row>
    <row r="74" spans="1:22" s="38" customFormat="1" ht="15" customHeight="1" x14ac:dyDescent="0.25">
      <c r="A74" s="101">
        <f t="shared" ca="1" si="0"/>
        <v>14</v>
      </c>
      <c r="B74" s="101">
        <f t="shared" ca="1" si="5"/>
        <v>0</v>
      </c>
      <c r="C74" s="96"/>
      <c r="D74" s="76" t="s">
        <v>26</v>
      </c>
      <c r="E74" s="76"/>
      <c r="F74" s="210" t="s">
        <v>246</v>
      </c>
      <c r="G74" s="76"/>
      <c r="H74" s="96"/>
      <c r="I74" s="302">
        <f t="shared" ca="1" si="6"/>
        <v>0</v>
      </c>
      <c r="J74" s="303"/>
      <c r="K74" s="306"/>
      <c r="L74" s="307"/>
      <c r="M74" s="306"/>
      <c r="N74" s="307"/>
      <c r="O74" s="306"/>
      <c r="P74" s="307"/>
      <c r="Q74" s="306"/>
      <c r="R74" s="307"/>
      <c r="S74" s="306"/>
      <c r="T74" s="307"/>
      <c r="U74" s="306"/>
      <c r="V74" s="307"/>
    </row>
    <row r="75" spans="1:22" s="38" customFormat="1" ht="15" customHeight="1" x14ac:dyDescent="0.25">
      <c r="A75" s="101">
        <f t="shared" ca="1" si="0"/>
        <v>14</v>
      </c>
      <c r="B75" s="101">
        <f t="shared" ca="1" si="5"/>
        <v>0</v>
      </c>
      <c r="C75" s="96"/>
      <c r="D75" s="76" t="s">
        <v>26</v>
      </c>
      <c r="E75" s="76"/>
      <c r="F75" s="210" t="s">
        <v>246</v>
      </c>
      <c r="G75" s="76"/>
      <c r="H75" s="96"/>
      <c r="I75" s="302">
        <f t="shared" ca="1" si="6"/>
        <v>0</v>
      </c>
      <c r="J75" s="303"/>
      <c r="K75" s="306"/>
      <c r="L75" s="307"/>
      <c r="M75" s="306"/>
      <c r="N75" s="307"/>
      <c r="O75" s="306"/>
      <c r="P75" s="307"/>
      <c r="Q75" s="306"/>
      <c r="R75" s="307"/>
      <c r="S75" s="306"/>
      <c r="T75" s="307"/>
      <c r="U75" s="306"/>
      <c r="V75" s="307"/>
    </row>
    <row r="76" spans="1:22" s="38" customFormat="1" ht="15" customHeight="1" x14ac:dyDescent="0.25">
      <c r="A76" s="101">
        <f t="shared" ca="1" si="0"/>
        <v>14</v>
      </c>
      <c r="B76" s="101">
        <f t="shared" ca="1" si="5"/>
        <v>0</v>
      </c>
      <c r="C76" s="96"/>
      <c r="D76" s="76" t="s">
        <v>26</v>
      </c>
      <c r="E76" s="76"/>
      <c r="F76" s="210" t="s">
        <v>246</v>
      </c>
      <c r="G76" s="76"/>
      <c r="H76" s="96"/>
      <c r="I76" s="302">
        <f t="shared" ca="1" si="6"/>
        <v>0</v>
      </c>
      <c r="J76" s="303"/>
      <c r="K76" s="306"/>
      <c r="L76" s="307"/>
      <c r="M76" s="306"/>
      <c r="N76" s="307"/>
      <c r="O76" s="306"/>
      <c r="P76" s="307"/>
      <c r="Q76" s="306"/>
      <c r="R76" s="307"/>
      <c r="S76" s="306"/>
      <c r="T76" s="307"/>
      <c r="U76" s="306"/>
      <c r="V76" s="307"/>
    </row>
    <row r="77" spans="1:22" s="38" customFormat="1" ht="15" customHeight="1" x14ac:dyDescent="0.25">
      <c r="A77" s="101">
        <f t="shared" ca="1" si="0"/>
        <v>14</v>
      </c>
      <c r="B77" s="101">
        <f t="shared" ca="1" si="5"/>
        <v>0</v>
      </c>
      <c r="C77" s="96"/>
      <c r="D77" s="76" t="s">
        <v>26</v>
      </c>
      <c r="E77" s="76"/>
      <c r="F77" s="210" t="s">
        <v>246</v>
      </c>
      <c r="G77" s="76"/>
      <c r="H77" s="96"/>
      <c r="I77" s="302">
        <f t="shared" ca="1" si="6"/>
        <v>0</v>
      </c>
      <c r="J77" s="303"/>
      <c r="K77" s="306"/>
      <c r="L77" s="307"/>
      <c r="M77" s="306"/>
      <c r="N77" s="307"/>
      <c r="O77" s="306"/>
      <c r="P77" s="307"/>
      <c r="Q77" s="306"/>
      <c r="R77" s="307"/>
      <c r="S77" s="306"/>
      <c r="T77" s="307"/>
      <c r="U77" s="306"/>
      <c r="V77" s="307"/>
    </row>
    <row r="78" spans="1:22" s="38" customFormat="1" ht="15" customHeight="1" x14ac:dyDescent="0.25">
      <c r="A78" s="101">
        <f t="shared" ca="1" si="0"/>
        <v>14</v>
      </c>
      <c r="B78" s="101">
        <f t="shared" ca="1" si="5"/>
        <v>0</v>
      </c>
      <c r="C78" s="96"/>
      <c r="D78" s="76" t="s">
        <v>26</v>
      </c>
      <c r="E78" s="76"/>
      <c r="F78" s="210" t="s">
        <v>246</v>
      </c>
      <c r="G78" s="76"/>
      <c r="H78" s="96"/>
      <c r="I78" s="302">
        <f t="shared" ca="1" si="6"/>
        <v>0</v>
      </c>
      <c r="J78" s="303"/>
      <c r="K78" s="306"/>
      <c r="L78" s="307"/>
      <c r="M78" s="306"/>
      <c r="N78" s="307"/>
      <c r="O78" s="306"/>
      <c r="P78" s="307"/>
      <c r="Q78" s="306"/>
      <c r="R78" s="307"/>
      <c r="S78" s="306"/>
      <c r="T78" s="307"/>
      <c r="U78" s="306"/>
      <c r="V78" s="307"/>
    </row>
    <row r="79" spans="1:22" s="38" customFormat="1" ht="15" customHeight="1" x14ac:dyDescent="0.25">
      <c r="A79" s="101">
        <f t="shared" ca="1" si="0"/>
        <v>14</v>
      </c>
      <c r="B79" s="101">
        <f t="shared" ca="1" si="5"/>
        <v>0</v>
      </c>
      <c r="C79" s="96"/>
      <c r="D79" s="76" t="s">
        <v>26</v>
      </c>
      <c r="E79" s="76"/>
      <c r="F79" s="210" t="s">
        <v>246</v>
      </c>
      <c r="G79" s="76"/>
      <c r="H79" s="96"/>
      <c r="I79" s="302">
        <f t="shared" ca="1" si="6"/>
        <v>0</v>
      </c>
      <c r="J79" s="303"/>
      <c r="K79" s="306"/>
      <c r="L79" s="307"/>
      <c r="M79" s="306"/>
      <c r="N79" s="307"/>
      <c r="O79" s="306"/>
      <c r="P79" s="307"/>
      <c r="Q79" s="306"/>
      <c r="R79" s="307"/>
      <c r="S79" s="306"/>
      <c r="T79" s="307"/>
      <c r="U79" s="306"/>
      <c r="V79" s="307"/>
    </row>
    <row r="80" spans="1:22" s="38" customFormat="1" ht="15" customHeight="1" x14ac:dyDescent="0.25">
      <c r="A80" s="101">
        <f t="shared" ca="1" si="0"/>
        <v>14</v>
      </c>
      <c r="B80" s="101">
        <f t="shared" ca="1" si="5"/>
        <v>0</v>
      </c>
      <c r="C80" s="96"/>
      <c r="D80" s="76" t="s">
        <v>26</v>
      </c>
      <c r="E80" s="76"/>
      <c r="F80" s="210" t="s">
        <v>246</v>
      </c>
      <c r="G80" s="76"/>
      <c r="H80" s="73"/>
      <c r="I80" s="302">
        <f t="shared" ca="1" si="6"/>
        <v>0</v>
      </c>
      <c r="J80" s="303"/>
      <c r="K80" s="306"/>
      <c r="L80" s="307"/>
      <c r="M80" s="306"/>
      <c r="N80" s="307"/>
      <c r="O80" s="306"/>
      <c r="P80" s="307"/>
      <c r="Q80" s="306"/>
      <c r="R80" s="307"/>
      <c r="S80" s="306"/>
      <c r="T80" s="307"/>
      <c r="U80" s="306"/>
      <c r="V80" s="307"/>
    </row>
    <row r="81" spans="1:22" s="38" customFormat="1" ht="15" customHeight="1" x14ac:dyDescent="0.25">
      <c r="A81" s="101">
        <f t="shared" ca="1" si="0"/>
        <v>15</v>
      </c>
      <c r="B81" s="101">
        <v>20</v>
      </c>
      <c r="C81" s="96"/>
      <c r="D81" s="210"/>
      <c r="E81" s="76"/>
      <c r="F81" s="210"/>
      <c r="G81" s="76"/>
      <c r="H81" s="73"/>
      <c r="I81" s="302">
        <f t="shared" ca="1" si="6"/>
        <v>0</v>
      </c>
      <c r="J81" s="303"/>
      <c r="K81" s="306"/>
      <c r="L81" s="307"/>
      <c r="M81" s="306"/>
      <c r="N81" s="307"/>
      <c r="O81" s="306"/>
      <c r="P81" s="307"/>
      <c r="Q81" s="306"/>
      <c r="R81" s="307"/>
      <c r="S81" s="306"/>
      <c r="T81" s="307"/>
      <c r="U81" s="306"/>
      <c r="V81" s="307"/>
    </row>
    <row r="82" spans="1:22" s="38" customFormat="1" ht="15" customHeight="1" x14ac:dyDescent="0.25">
      <c r="A82" s="101">
        <f t="shared" ca="1" si="0"/>
        <v>16</v>
      </c>
      <c r="B82" s="101">
        <f>ROW()+200</f>
        <v>282</v>
      </c>
      <c r="C82" s="215"/>
      <c r="D82" s="215" t="s">
        <v>222</v>
      </c>
      <c r="E82" s="213"/>
      <c r="F82" s="213"/>
      <c r="G82" s="213"/>
      <c r="H82" s="214"/>
      <c r="I82" s="304">
        <f ca="1">SUM(I61:J80)</f>
        <v>0</v>
      </c>
      <c r="J82" s="305"/>
      <c r="K82" s="300">
        <f>SUM(K61:L80)</f>
        <v>0</v>
      </c>
      <c r="L82" s="301"/>
      <c r="M82" s="300">
        <f>SUM(M61:N80)</f>
        <v>0</v>
      </c>
      <c r="N82" s="301"/>
      <c r="O82" s="300">
        <f>SUM(O61:P80)</f>
        <v>0</v>
      </c>
      <c r="P82" s="301"/>
      <c r="Q82" s="300">
        <f>SUM(Q61:R80)</f>
        <v>0</v>
      </c>
      <c r="R82" s="301"/>
      <c r="S82" s="300">
        <f>SUM(S61:T80)</f>
        <v>0</v>
      </c>
      <c r="T82" s="301"/>
      <c r="U82" s="300">
        <f>SUM(U61:V80)</f>
        <v>0</v>
      </c>
      <c r="V82" s="301"/>
    </row>
    <row r="83" spans="1:22" s="38" customFormat="1" ht="15" customHeight="1" x14ac:dyDescent="0.25">
      <c r="A83" s="101">
        <f t="shared" ca="1" si="0"/>
        <v>17</v>
      </c>
      <c r="B83" s="101">
        <v>20</v>
      </c>
      <c r="C83" s="96"/>
      <c r="D83" s="211"/>
      <c r="E83" s="96"/>
      <c r="F83" s="29"/>
      <c r="G83" s="29"/>
      <c r="H83" s="28"/>
      <c r="I83" s="302">
        <f ca="1">SUMIFS(83:83,$23:$23,TRUE,$59:$59,"Costs")</f>
        <v>0</v>
      </c>
      <c r="J83" s="303"/>
      <c r="K83" s="141"/>
      <c r="L83" s="112"/>
      <c r="M83" s="96"/>
      <c r="N83" s="112"/>
      <c r="O83" s="96"/>
      <c r="P83" s="112"/>
      <c r="Q83" s="96"/>
      <c r="R83" s="112"/>
      <c r="S83" s="96"/>
      <c r="T83" s="112"/>
      <c r="U83" s="96"/>
      <c r="V83" s="112"/>
    </row>
  </sheetData>
  <sheetProtection algorithmName="SHA-512" hashValue="Ehxbmt3c5bzx08czX7yKbDkeixORb0RGWGuM/NgkIsgDqk85XFYucajKWMH8m0lsKjphz4ncbLu7BmGiGx95tQ==" saltValue="aUfyseyt51gxV/1jImnbzQ==" spinCount="100000" sheet="1" objects="1" scenarios="1"/>
  <dataConsolidate/>
  <mergeCells count="169">
    <mergeCell ref="S81:T81"/>
    <mergeCell ref="S82:T82"/>
    <mergeCell ref="U81:V81"/>
    <mergeCell ref="U82:V82"/>
    <mergeCell ref="O81:P81"/>
    <mergeCell ref="O82:P82"/>
    <mergeCell ref="Q81:R81"/>
    <mergeCell ref="Q82:R82"/>
    <mergeCell ref="I83:J83"/>
    <mergeCell ref="I81:J81"/>
    <mergeCell ref="K81:L81"/>
    <mergeCell ref="K82:L82"/>
    <mergeCell ref="M81:N81"/>
    <mergeCell ref="M82:N82"/>
    <mergeCell ref="I77:J77"/>
    <mergeCell ref="I78:J78"/>
    <mergeCell ref="I79:J79"/>
    <mergeCell ref="I80:J80"/>
    <mergeCell ref="I82:J82"/>
    <mergeCell ref="I72:J72"/>
    <mergeCell ref="I73:J73"/>
    <mergeCell ref="I74:J74"/>
    <mergeCell ref="I75:J75"/>
    <mergeCell ref="I76:J76"/>
    <mergeCell ref="I67:J67"/>
    <mergeCell ref="I68:J68"/>
    <mergeCell ref="I69:J69"/>
    <mergeCell ref="I70:J70"/>
    <mergeCell ref="I71:J71"/>
    <mergeCell ref="I62:J62"/>
    <mergeCell ref="I63:J63"/>
    <mergeCell ref="I64:J64"/>
    <mergeCell ref="I65:J65"/>
    <mergeCell ref="I66:J66"/>
    <mergeCell ref="U76:V76"/>
    <mergeCell ref="U77:V77"/>
    <mergeCell ref="U78:V78"/>
    <mergeCell ref="U79:V79"/>
    <mergeCell ref="U80:V80"/>
    <mergeCell ref="S79:T79"/>
    <mergeCell ref="S80:T80"/>
    <mergeCell ref="U62:V62"/>
    <mergeCell ref="U63:V63"/>
    <mergeCell ref="U64:V64"/>
    <mergeCell ref="U65:V65"/>
    <mergeCell ref="U66:V66"/>
    <mergeCell ref="U67:V67"/>
    <mergeCell ref="U68:V68"/>
    <mergeCell ref="U69:V69"/>
    <mergeCell ref="U70:V70"/>
    <mergeCell ref="U71:V71"/>
    <mergeCell ref="U72:V72"/>
    <mergeCell ref="U73:V73"/>
    <mergeCell ref="U74:V74"/>
    <mergeCell ref="U75:V75"/>
    <mergeCell ref="S74:T74"/>
    <mergeCell ref="S75:T75"/>
    <mergeCell ref="S76:T76"/>
    <mergeCell ref="S77:T77"/>
    <mergeCell ref="S78:T78"/>
    <mergeCell ref="Q77:R77"/>
    <mergeCell ref="Q78:R78"/>
    <mergeCell ref="Q79:R79"/>
    <mergeCell ref="Q80:R80"/>
    <mergeCell ref="S62:T62"/>
    <mergeCell ref="S63:T63"/>
    <mergeCell ref="S64:T64"/>
    <mergeCell ref="S65:T65"/>
    <mergeCell ref="S66:T66"/>
    <mergeCell ref="S67:T67"/>
    <mergeCell ref="S68:T68"/>
    <mergeCell ref="S69:T69"/>
    <mergeCell ref="S70:T70"/>
    <mergeCell ref="S71:T71"/>
    <mergeCell ref="S72:T72"/>
    <mergeCell ref="S73:T73"/>
    <mergeCell ref="Q72:R72"/>
    <mergeCell ref="Q73:R73"/>
    <mergeCell ref="Q74:R74"/>
    <mergeCell ref="Q75:R75"/>
    <mergeCell ref="Q76:R76"/>
    <mergeCell ref="Q67:R67"/>
    <mergeCell ref="Q68:R68"/>
    <mergeCell ref="Q69:R69"/>
    <mergeCell ref="Q70:R70"/>
    <mergeCell ref="Q71:R71"/>
    <mergeCell ref="Q62:R62"/>
    <mergeCell ref="Q63:R63"/>
    <mergeCell ref="Q64:R64"/>
    <mergeCell ref="Q65:R65"/>
    <mergeCell ref="Q66:R66"/>
    <mergeCell ref="O76:P76"/>
    <mergeCell ref="O77:P77"/>
    <mergeCell ref="O78:P78"/>
    <mergeCell ref="O79:P79"/>
    <mergeCell ref="O80:P80"/>
    <mergeCell ref="M79:N79"/>
    <mergeCell ref="M80:N80"/>
    <mergeCell ref="O62:P62"/>
    <mergeCell ref="O63:P63"/>
    <mergeCell ref="O64:P64"/>
    <mergeCell ref="O65:P65"/>
    <mergeCell ref="O66:P66"/>
    <mergeCell ref="O67:P67"/>
    <mergeCell ref="O68:P68"/>
    <mergeCell ref="O69:P69"/>
    <mergeCell ref="O70:P70"/>
    <mergeCell ref="O71:P71"/>
    <mergeCell ref="O72:P72"/>
    <mergeCell ref="O73:P73"/>
    <mergeCell ref="O74:P74"/>
    <mergeCell ref="O75:P75"/>
    <mergeCell ref="M74:N74"/>
    <mergeCell ref="M75:N75"/>
    <mergeCell ref="M76:N76"/>
    <mergeCell ref="M77:N77"/>
    <mergeCell ref="M78:N78"/>
    <mergeCell ref="K77:L77"/>
    <mergeCell ref="K78:L78"/>
    <mergeCell ref="K79:L79"/>
    <mergeCell ref="K80:L80"/>
    <mergeCell ref="M62:N62"/>
    <mergeCell ref="M63:N63"/>
    <mergeCell ref="M64:N64"/>
    <mergeCell ref="M65:N65"/>
    <mergeCell ref="M66:N66"/>
    <mergeCell ref="M67:N67"/>
    <mergeCell ref="M68:N68"/>
    <mergeCell ref="M69:N69"/>
    <mergeCell ref="M70:N70"/>
    <mergeCell ref="M71:N71"/>
    <mergeCell ref="M72:N72"/>
    <mergeCell ref="M73:N73"/>
    <mergeCell ref="K72:L72"/>
    <mergeCell ref="K73:L73"/>
    <mergeCell ref="K74:L74"/>
    <mergeCell ref="K75:L75"/>
    <mergeCell ref="K76:L76"/>
    <mergeCell ref="K67:L67"/>
    <mergeCell ref="K68:L68"/>
    <mergeCell ref="K69:L69"/>
    <mergeCell ref="K70:L70"/>
    <mergeCell ref="K71:L71"/>
    <mergeCell ref="K62:L62"/>
    <mergeCell ref="K63:L63"/>
    <mergeCell ref="K64:L64"/>
    <mergeCell ref="K65:L65"/>
    <mergeCell ref="K66:L66"/>
    <mergeCell ref="F21:G21"/>
    <mergeCell ref="F4:G4"/>
    <mergeCell ref="F11:G11"/>
    <mergeCell ref="F13:G13"/>
    <mergeCell ref="F16:G16"/>
    <mergeCell ref="F19:G19"/>
    <mergeCell ref="U59:V59"/>
    <mergeCell ref="I61:J61"/>
    <mergeCell ref="I59:J59"/>
    <mergeCell ref="M61:N61"/>
    <mergeCell ref="O61:P61"/>
    <mergeCell ref="Q61:R61"/>
    <mergeCell ref="S61:T61"/>
    <mergeCell ref="U61:V61"/>
    <mergeCell ref="K61:L61"/>
    <mergeCell ref="K59:L59"/>
    <mergeCell ref="M59:N59"/>
    <mergeCell ref="O59:P59"/>
    <mergeCell ref="Q59:R59"/>
    <mergeCell ref="S59:T59"/>
    <mergeCell ref="F12:G12"/>
  </mergeCells>
  <conditionalFormatting sqref="C5">
    <cfRule type="expression" dxfId="145" priority="1">
      <formula>$C$5&lt;&gt;""</formula>
    </cfRule>
  </conditionalFormatting>
  <conditionalFormatting sqref="F21:G21">
    <cfRule type="expression" dxfId="144" priority="122">
      <formula>$F$21="Project duration exceeds max years"</formula>
    </cfRule>
  </conditionalFormatting>
  <conditionalFormatting sqref="G1:G1048576">
    <cfRule type="expression" dxfId="143" priority="420">
      <formula>AND(D1&lt;&gt;INDEX(INDIRECT($I$13),1,1),G1=INDEX(INDIRECT($I$12),1,1))</formula>
    </cfRule>
  </conditionalFormatting>
  <conditionalFormatting sqref="H1:H1048576">
    <cfRule type="expression" dxfId="142" priority="121">
      <formula>E1="NoPS"</formula>
    </cfRule>
    <cfRule type="expression" dxfId="141" priority="125">
      <formula>H1=INDEX(INDIRECT("PS_ScientificArea"),1,1)</formula>
    </cfRule>
  </conditionalFormatting>
  <conditionalFormatting sqref="H13">
    <cfRule type="expression" dxfId="140" priority="92">
      <formula>$F$13&lt;&gt;"Other Danish research Institution"</formula>
    </cfRule>
  </conditionalFormatting>
  <conditionalFormatting sqref="J28">
    <cfRule type="expression" dxfId="138" priority="134">
      <formula>$F$27&lt;&gt;""</formula>
    </cfRule>
  </conditionalFormatting>
  <conditionalFormatting sqref="M1:N1048576">
    <cfRule type="expression" dxfId="137" priority="91">
      <formula>$M$26="0 months"</formula>
    </cfRule>
  </conditionalFormatting>
  <conditionalFormatting sqref="O1:P1048576">
    <cfRule type="expression" dxfId="136" priority="90">
      <formula>$O$26="0 months"</formula>
    </cfRule>
  </conditionalFormatting>
  <conditionalFormatting sqref="Q1:R1048576">
    <cfRule type="expression" dxfId="135" priority="89">
      <formula>$Q$26="0 months"</formula>
    </cfRule>
  </conditionalFormatting>
  <conditionalFormatting sqref="S1:T1048576">
    <cfRule type="expression" dxfId="134" priority="83">
      <formula>$S$26="0 months"</formula>
    </cfRule>
  </conditionalFormatting>
  <conditionalFormatting sqref="U1:V1048576">
    <cfRule type="expression" dxfId="133" priority="16">
      <formula>$U$26="0 months"</formula>
    </cfRule>
  </conditionalFormatting>
  <dataValidations count="12">
    <dataValidation type="list" allowBlank="1" showInputMessage="1" showErrorMessage="1" sqref="F13:G13 G53 G32:G51" xr:uid="{5FD9356D-CEE0-478F-959F-7276746D7F8C}">
      <formula1>INDIRECT($I$12)</formula1>
    </dataValidation>
    <dataValidation type="list" allowBlank="1" showInputMessage="1" showErrorMessage="1" sqref="H53 H32:H51" xr:uid="{EF68352F-BDFF-4177-A18A-C3F49D33ACE3}">
      <formula1>INDIRECT(E32)</formula1>
    </dataValidation>
    <dataValidation type="list" allowBlank="1" showInputMessage="1" showErrorMessage="1" sqref="D32:D51" xr:uid="{52CA015B-2D58-4532-A05D-7D778BC78357}">
      <formula1>INDIRECT($I$13)</formula1>
    </dataValidation>
    <dataValidation type="decimal" allowBlank="1" showInputMessage="1" showErrorMessage="1" error="FTE too high for the given budget period" sqref="S55 Q55 O55 K55 M55 U55" xr:uid="{EAC02362-487E-4681-A5B0-172AB8432460}">
      <formula1>0</formula1>
      <formula2>ROUNDUP(DATEDIF(K$25,L$25+1,"m")/12,1)</formula2>
    </dataValidation>
    <dataValidation type="decimal" allowBlank="1" showInputMessage="1" showErrorMessage="1" sqref="R55 P55 N55 L55 V55 W61:XFD82 T55" xr:uid="{642E282F-EBF7-44ED-8118-A91C302E8D16}">
      <formula1>0</formula1>
      <formula2>1000000000</formula2>
    </dataValidation>
    <dataValidation type="list" allowBlank="1" showInputMessage="1" showErrorMessage="1" sqref="D61:D80" xr:uid="{3F918DBF-1EEE-42DD-84E7-657DAFEDE7F8}">
      <formula1>INDIRECT($I$15)</formula1>
    </dataValidation>
    <dataValidation type="list" allowBlank="1" showInputMessage="1" showErrorMessage="1" sqref="F15 F18" xr:uid="{F2A8ED6F-2552-4B49-90BF-8924D240CFF6}">
      <formula1>INDIRECT("Months[Month]")</formula1>
    </dataValidation>
    <dataValidation type="list" allowBlank="1" showInputMessage="1" showErrorMessage="1" sqref="G18" xr:uid="{412CD891-6674-44AC-BF30-5567EB5C604D}">
      <formula1>INDIRECT("Years")</formula1>
    </dataValidation>
    <dataValidation type="custom" allowBlank="1" showInputMessage="1" showErrorMessage="1" error="Select title and enter max 2 decimal places_x000a_(ensure the FTE is within the limit for the given period)" sqref="K32:K51 S32:S51 M32:M51 O32:O51 Q32:Q51 U32:U51" xr:uid="{74397285-3BEB-4067-9814-31357460111B}">
      <formula1>AND($D32&lt;&gt;INDEX(INDIRECT($I$13),1),ISNUMBER(K32),ROUND(K32,2)=K32,K32&lt;=ROUNDUP(DATEDIF(K$25,L$25+1,"m")/12,2))</formula1>
    </dataValidation>
    <dataValidation type="custom" allowBlank="1" showInputMessage="1" showErrorMessage="1" error="Select title and enter whole numbers only" sqref="L32:L51 T32:T51 N32:N51 P32:P51 R32:R51 V32:V51" xr:uid="{82DE963B-A916-4D39-B31B-180228DCEF5C}">
      <formula1>AND($D32&lt;&gt;INDEX(INDIRECT($I$13),1),ISNUMBER(L32),ROUND(L32,0)=L32)</formula1>
    </dataValidation>
    <dataValidation type="custom" allowBlank="1" showInputMessage="1" showErrorMessage="1" error="Select operational cost and enter whole numbers only" sqref="K61:V80" xr:uid="{AAD2D5F8-FCE1-4EA4-9AC6-61046C757B89}">
      <formula1>AND($D61&lt;&gt;INDEX(INDIRECT($I$15),1), ROUND(K61,0)=K61)</formula1>
    </dataValidation>
    <dataValidation type="list" allowBlank="1" showInputMessage="1" showErrorMessage="1" sqref="G15" xr:uid="{8EF47E7B-7A31-4623-9BA3-D31D22E66EEB}">
      <formula1>INDIRECT("StartYear")</formula1>
    </dataValidation>
  </dataValidations>
  <pageMargins left="0.25" right="0.25" top="0.75" bottom="0.75" header="0.3" footer="0.3"/>
  <pageSetup paperSize="9" scale="39" orientation="landscape" r:id="rId1"/>
  <ignoredErrors>
    <ignoredError sqref="L23 M23:N23 O23:P23 Q23:R23 S23:U23 L25:V25"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5" id="{217784E4-A13F-4C64-BDDF-229A4E99AD6C}">
            <xm:f>AND('Start page'!$C$22&lt;&gt;$F$4,$F$4&lt;&gt;"")</xm:f>
            <x14:dxf>
              <font>
                <color theme="2"/>
              </font>
              <fill>
                <patternFill>
                  <bgColor theme="2"/>
                </patternFill>
              </fill>
              <border>
                <left/>
                <right/>
                <top/>
                <bottom/>
                <vertical/>
                <horizontal/>
              </border>
            </x14:dxf>
          </x14:cfRule>
          <xm:sqref>A2:XFD1048576</xm:sqref>
        </x14:conditionalFormatting>
        <x14:conditionalFormatting xmlns:xm="http://schemas.microsoft.com/office/excel/2006/main">
          <x14:cfRule type="expression" priority="131" id="{C233ECC8-5497-4818-82C4-ECAE60782B8C}">
            <xm:f>AND($D1='Lists (hide)'!$AZ$8, $I1&gt;1)</xm:f>
            <x14:dxf>
              <font>
                <b/>
                <i val="0"/>
                <color rgb="FFFF0000"/>
              </font>
            </x14:dxf>
          </x14:cfRule>
          <xm:sqref>I1:I1048576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8EF6-201E-4FB4-9562-38EB3EBA5612}">
  <sheetPr codeName="Sheet11"/>
  <dimension ref="A1:V45"/>
  <sheetViews>
    <sheetView showGridLines="0" zoomScaleNormal="100" workbookViewId="0">
      <selection activeCell="I1" sqref="I1"/>
    </sheetView>
  </sheetViews>
  <sheetFormatPr defaultColWidth="0" defaultRowHeight="14.4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05" t="str">
        <f>HYPERLINK("#'Start page'!$A$1","Go to start page")</f>
        <v>Go to start page</v>
      </c>
      <c r="J1" s="188"/>
      <c r="K1" s="105"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92</v>
      </c>
      <c r="E4" s="9"/>
      <c r="F4" s="290" t="s">
        <v>80</v>
      </c>
      <c r="G4" s="291"/>
      <c r="H4" s="9"/>
      <c r="I4" s="275" t="s">
        <v>259</v>
      </c>
      <c r="J4" s="274"/>
      <c r="K4" s="274"/>
      <c r="L4" s="274"/>
      <c r="M4" s="274"/>
      <c r="N4" s="274"/>
      <c r="O4" s="274"/>
      <c r="P4" s="274"/>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75" t="s">
        <v>177</v>
      </c>
      <c r="J5" s="274"/>
      <c r="K5" s="274"/>
      <c r="L5" s="274"/>
      <c r="M5" s="274"/>
      <c r="N5" s="274"/>
      <c r="O5" s="274"/>
      <c r="P5" s="274"/>
      <c r="Q5" s="9"/>
      <c r="R5" s="9"/>
      <c r="S5" s="9"/>
      <c r="T5" s="9"/>
      <c r="U5" s="9"/>
      <c r="V5" s="9"/>
    </row>
    <row r="6" spans="1:22" s="128" customFormat="1" ht="15" customHeight="1" x14ac:dyDescent="0.25">
      <c r="A6" s="106"/>
      <c r="B6" s="106"/>
      <c r="C6" s="87"/>
      <c r="D6" s="18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84"/>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8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83"/>
      <c r="K10" s="9"/>
      <c r="L10" s="9"/>
      <c r="M10" s="9"/>
      <c r="N10" s="9"/>
      <c r="O10" s="9"/>
      <c r="P10" s="9"/>
      <c r="Q10" s="9"/>
      <c r="R10" s="9"/>
      <c r="S10" s="9"/>
      <c r="T10" s="9"/>
      <c r="U10" s="9"/>
      <c r="V10" s="9"/>
    </row>
    <row r="11" spans="1:22" s="94" customFormat="1" ht="15" x14ac:dyDescent="0.25">
      <c r="A11" s="106"/>
      <c r="B11" s="106"/>
      <c r="C11" s="9"/>
      <c r="D11" s="130" t="s">
        <v>129</v>
      </c>
      <c r="E11" s="130"/>
      <c r="F11" s="308"/>
      <c r="G11" s="309"/>
      <c r="H11" s="9"/>
      <c r="I11" s="218" t="s">
        <v>94</v>
      </c>
      <c r="J11" s="83"/>
      <c r="K11" s="9"/>
      <c r="L11" s="9"/>
      <c r="M11" s="9"/>
      <c r="N11" s="9"/>
      <c r="O11" s="9"/>
      <c r="P11" s="9"/>
      <c r="Q11" s="9"/>
      <c r="R11" s="9"/>
      <c r="S11" s="9"/>
      <c r="T11" s="9"/>
      <c r="U11" s="9"/>
      <c r="V11" s="9"/>
    </row>
    <row r="12" spans="1:22" s="94" customFormat="1" ht="15" customHeight="1" x14ac:dyDescent="0.25">
      <c r="A12" s="106"/>
      <c r="B12" s="106"/>
      <c r="C12" s="9"/>
      <c r="D12" s="130"/>
      <c r="E12" s="130"/>
      <c r="F12" s="130"/>
      <c r="G12" s="172"/>
      <c r="H12" s="9"/>
      <c r="I12" s="232" t="str">
        <f>"AdditionalCosts"&amp;VLOOKUP($F$4,GrantTypes[],2,0)</f>
        <v>AdditionalCosts4</v>
      </c>
      <c r="J12" s="83"/>
      <c r="K12" s="9"/>
      <c r="L12" s="9"/>
      <c r="M12" s="9"/>
      <c r="N12" s="9"/>
      <c r="O12" s="9"/>
      <c r="P12" s="9"/>
      <c r="Q12" s="9"/>
      <c r="R12" s="9"/>
      <c r="S12" s="9"/>
      <c r="T12" s="9"/>
      <c r="U12" s="9"/>
      <c r="V12" s="9"/>
    </row>
    <row r="13" spans="1:22" s="94" customFormat="1" ht="15" x14ac:dyDescent="0.25">
      <c r="A13" s="106"/>
      <c r="B13" s="106"/>
      <c r="C13" s="9"/>
      <c r="D13" s="130" t="s">
        <v>137</v>
      </c>
      <c r="E13" s="130"/>
      <c r="F13" s="315" t="s">
        <v>101</v>
      </c>
      <c r="G13" s="316"/>
      <c r="H13" s="257" t="s">
        <v>191</v>
      </c>
      <c r="I13" s="232" t="str">
        <f>"ExpensiveLocations"&amp;VLOOKUP($F$4,GrantTypes[],2,0)</f>
        <v>ExpensiveLocations4</v>
      </c>
      <c r="J13" s="83"/>
      <c r="K13" s="9"/>
      <c r="L13" s="9"/>
      <c r="M13" s="9"/>
      <c r="N13" s="9"/>
      <c r="O13" s="9"/>
      <c r="P13" s="9"/>
      <c r="Q13" s="9"/>
      <c r="R13" s="9"/>
      <c r="S13" s="9"/>
      <c r="T13" s="9"/>
      <c r="U13" s="9"/>
      <c r="V13" s="9"/>
    </row>
    <row r="14" spans="1:22" s="94" customFormat="1" ht="15" customHeight="1" x14ac:dyDescent="0.25">
      <c r="A14" s="106"/>
      <c r="B14" s="106"/>
      <c r="C14" s="9"/>
      <c r="D14" s="137"/>
      <c r="E14" s="137"/>
      <c r="F14" s="171"/>
      <c r="G14" s="171"/>
      <c r="H14" s="63"/>
      <c r="I14" s="232" t="str">
        <f>"OperationalCosts"&amp;VLOOKUP($F$4,GrantTypes[],2,0)&amp;"[Travelling situation]"</f>
        <v>OperationalCosts4[Travelling situation]</v>
      </c>
      <c r="J14" s="83"/>
      <c r="K14" s="9"/>
      <c r="L14" s="9"/>
      <c r="M14" s="9"/>
      <c r="N14" s="9"/>
      <c r="O14" s="9"/>
      <c r="P14" s="9"/>
      <c r="Q14" s="9"/>
      <c r="R14" s="9"/>
      <c r="S14" s="9"/>
      <c r="T14" s="9"/>
      <c r="U14" s="9"/>
      <c r="V14" s="9"/>
    </row>
    <row r="15" spans="1:22" s="94" customFormat="1" ht="15" x14ac:dyDescent="0.25">
      <c r="A15" s="106"/>
      <c r="B15" s="106"/>
      <c r="C15" s="9"/>
      <c r="D15" s="130" t="s">
        <v>224</v>
      </c>
      <c r="E15" s="130"/>
      <c r="F15" s="223" t="s">
        <v>194</v>
      </c>
      <c r="G15" s="223" t="s">
        <v>195</v>
      </c>
      <c r="H15" s="59"/>
      <c r="I15" s="232" t="str">
        <f>"OperationalCosts"&amp;VLOOKUP($F$4,GrantTypes[],2,0)&amp;"[Operational cost per year]"</f>
        <v>OperationalCosts4[Operational cost per year]</v>
      </c>
      <c r="J15" s="83"/>
      <c r="K15" s="9"/>
      <c r="L15" s="9"/>
      <c r="M15" s="9"/>
      <c r="N15" s="9"/>
      <c r="O15" s="9"/>
      <c r="P15" s="9"/>
      <c r="Q15" s="9"/>
      <c r="R15" s="9"/>
      <c r="S15" s="9"/>
      <c r="T15" s="9"/>
      <c r="U15" s="9"/>
      <c r="V15" s="9"/>
    </row>
    <row r="16" spans="1:22" ht="14.45" customHeight="1" x14ac:dyDescent="0.25">
      <c r="C16" s="173"/>
      <c r="D16" s="130" t="s">
        <v>226</v>
      </c>
      <c r="E16" s="130"/>
      <c r="F16" s="310" t="str">
        <f ca="1">IF(OR($F$15=INDEX(INDIRECT("Months"),1,1),$G$15=INDEX(INDIRECT("Years"),1)),"Select month and year above",DATE($G$15,VLOOKUP($F$15,Months[],2,0),1))</f>
        <v>Select month and year above</v>
      </c>
      <c r="G16" s="310"/>
      <c r="H16" s="173"/>
      <c r="I16" s="194">
        <f>IF(VLOOKUP($F$4,GrantTypes[],3,0)=0,5,VLOOKUP($F$4,GrantTypes[],3,0))</f>
        <v>2</v>
      </c>
      <c r="J16" s="176"/>
      <c r="K16" s="173"/>
      <c r="L16" s="173"/>
      <c r="M16" s="173"/>
      <c r="N16" s="173"/>
      <c r="O16" s="173"/>
      <c r="P16" s="173"/>
      <c r="Q16" s="173"/>
      <c r="R16" s="173"/>
      <c r="S16" s="173"/>
      <c r="T16" s="173"/>
      <c r="U16" s="173"/>
      <c r="V16" s="173"/>
    </row>
    <row r="17" spans="1:22" s="94" customFormat="1" ht="15" customHeight="1" x14ac:dyDescent="0.25">
      <c r="A17" s="106"/>
      <c r="B17" s="106"/>
      <c r="C17" s="132"/>
      <c r="D17" s="130"/>
      <c r="E17" s="130"/>
      <c r="F17" s="130"/>
      <c r="G17" s="130"/>
      <c r="H17" s="9"/>
      <c r="I17" s="194" t="str">
        <f>"OperationalCosts"&amp;VLOOKUP($F$4,GrantTypes[],2,0)</f>
        <v>OperationalCosts4</v>
      </c>
      <c r="J17" s="83"/>
      <c r="K17" s="9"/>
      <c r="L17" s="9"/>
      <c r="M17" s="9"/>
      <c r="N17" s="9"/>
      <c r="O17" s="9"/>
      <c r="P17" s="9"/>
      <c r="Q17" s="9"/>
      <c r="R17" s="9"/>
      <c r="S17" s="9"/>
      <c r="T17" s="9"/>
      <c r="U17" s="9"/>
      <c r="V17" s="9"/>
    </row>
    <row r="18" spans="1:22" s="94" customFormat="1" ht="15" customHeight="1" x14ac:dyDescent="0.25">
      <c r="A18" s="106"/>
      <c r="B18" s="106"/>
      <c r="C18" s="132"/>
      <c r="D18" s="130" t="s">
        <v>225</v>
      </c>
      <c r="E18" s="130"/>
      <c r="F18" s="223" t="s">
        <v>194</v>
      </c>
      <c r="G18" s="223" t="s">
        <v>195</v>
      </c>
      <c r="H18" s="9"/>
      <c r="I18" s="234"/>
      <c r="J18" s="83"/>
      <c r="K18" s="9"/>
      <c r="L18" s="9"/>
      <c r="M18" s="9"/>
      <c r="N18" s="9"/>
      <c r="O18" s="9"/>
      <c r="P18" s="9"/>
      <c r="Q18" s="9"/>
      <c r="R18" s="9"/>
      <c r="S18" s="9"/>
      <c r="T18" s="9"/>
      <c r="U18" s="9"/>
      <c r="V18" s="9"/>
    </row>
    <row r="19" spans="1:22" s="94" customFormat="1" ht="15" customHeight="1" x14ac:dyDescent="0.25">
      <c r="A19" s="106"/>
      <c r="B19" s="106"/>
      <c r="C19" s="132"/>
      <c r="D19" s="130" t="s">
        <v>227</v>
      </c>
      <c r="E19" s="130"/>
      <c r="F19" s="310" t="str">
        <f ca="1">IF(OR($F$18=INDEX(INDIRECT("Months"),1,1),$G$18=INDEX(INDIRECT("Years"),1)),"Select month and year above",IF($F$16&gt;DATE($G$18,VLOOKUP($F$18,Months[],2,0)+1,1)-1,"Select a date after start date",DATE($G$18,VLOOKUP($F$18,Months[],2,0)+1,1)-1))</f>
        <v>Select month and year above</v>
      </c>
      <c r="G19" s="310"/>
      <c r="H19" s="9"/>
      <c r="I19" s="234"/>
      <c r="J19" s="83"/>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234"/>
      <c r="J20" s="83"/>
      <c r="K20" s="9"/>
      <c r="L20" s="9"/>
      <c r="M20" s="9"/>
      <c r="N20" s="9"/>
      <c r="O20" s="9"/>
      <c r="P20" s="9"/>
      <c r="Q20" s="9"/>
      <c r="R20" s="9"/>
      <c r="S20" s="9"/>
      <c r="T20" s="9"/>
      <c r="U20" s="9"/>
      <c r="V20" s="9"/>
    </row>
    <row r="21" spans="1:22" s="94" customFormat="1" ht="15" customHeight="1" x14ac:dyDescent="0.25">
      <c r="A21" s="106"/>
      <c r="B21" s="106"/>
      <c r="C21" s="132"/>
      <c r="D21" s="130" t="s">
        <v>136</v>
      </c>
      <c r="E21" s="130"/>
      <c r="F21" s="315" t="s">
        <v>66</v>
      </c>
      <c r="G21" s="316"/>
      <c r="H21" s="9"/>
      <c r="I21" s="138"/>
      <c r="J21" s="83"/>
      <c r="K21" s="9"/>
      <c r="L21" s="9"/>
      <c r="M21" s="9"/>
      <c r="N21" s="9"/>
      <c r="O21" s="9"/>
      <c r="P21" s="9"/>
      <c r="Q21" s="9"/>
      <c r="R21" s="9"/>
      <c r="S21" s="9"/>
      <c r="T21" s="9"/>
      <c r="U21" s="9"/>
      <c r="V21" s="9"/>
    </row>
    <row r="22" spans="1:22" s="94" customFormat="1" ht="15" customHeight="1" x14ac:dyDescent="0.25">
      <c r="A22" s="106"/>
      <c r="B22" s="106"/>
      <c r="C22" s="132"/>
      <c r="D22" s="130"/>
      <c r="E22" s="130"/>
      <c r="F22" s="103"/>
      <c r="G22" s="103"/>
      <c r="H22" s="9"/>
      <c r="I22" s="138"/>
      <c r="J22" s="83"/>
      <c r="K22" s="9"/>
      <c r="L22" s="9"/>
      <c r="M22" s="9"/>
      <c r="N22" s="9"/>
      <c r="O22" s="9"/>
      <c r="P22" s="9"/>
      <c r="Q22" s="9"/>
      <c r="R22" s="9"/>
      <c r="S22" s="9"/>
      <c r="T22" s="9"/>
      <c r="U22" s="9"/>
      <c r="V22" s="9"/>
    </row>
    <row r="23" spans="1:22" s="94" customFormat="1" ht="15" x14ac:dyDescent="0.25">
      <c r="A23" s="106"/>
      <c r="B23" s="106"/>
      <c r="C23" s="9"/>
      <c r="D23" s="130" t="s">
        <v>135</v>
      </c>
      <c r="E23" s="130"/>
      <c r="F23" s="315" t="s">
        <v>101</v>
      </c>
      <c r="G23" s="316"/>
      <c r="H23" s="166" t="s">
        <v>191</v>
      </c>
      <c r="I23" s="157"/>
      <c r="J23" s="83"/>
      <c r="K23" s="9"/>
      <c r="L23" s="9"/>
      <c r="M23" s="9"/>
      <c r="N23" s="9"/>
      <c r="O23" s="9"/>
      <c r="P23" s="9"/>
      <c r="Q23" s="9"/>
      <c r="R23" s="9"/>
      <c r="S23" s="9"/>
      <c r="T23" s="9"/>
      <c r="U23" s="9"/>
      <c r="V23" s="9"/>
    </row>
    <row r="24" spans="1:22" ht="14.45" customHeight="1" x14ac:dyDescent="0.25">
      <c r="C24" s="173"/>
      <c r="D24" s="173"/>
      <c r="E24" s="173"/>
      <c r="F24" s="173"/>
      <c r="G24" s="173"/>
      <c r="H24" s="173"/>
      <c r="I24" s="233"/>
      <c r="J24" s="176"/>
      <c r="K24" s="173"/>
      <c r="L24" s="173"/>
      <c r="M24" s="173"/>
      <c r="N24" s="173"/>
      <c r="O24" s="173"/>
      <c r="P24" s="173"/>
      <c r="Q24" s="173"/>
      <c r="R24" s="173"/>
      <c r="S24" s="173"/>
      <c r="T24" s="173"/>
      <c r="U24" s="173"/>
      <c r="V24" s="173"/>
    </row>
    <row r="25" spans="1:22" s="94" customFormat="1" ht="15" x14ac:dyDescent="0.25">
      <c r="A25" s="106"/>
      <c r="B25" s="106"/>
      <c r="C25" s="132"/>
      <c r="D25" s="130" t="s">
        <v>228</v>
      </c>
      <c r="E25" s="130"/>
      <c r="F25" s="325" t="str">
        <f ca="1">IFERROR($F$19+1,"Invalid end date for first location")</f>
        <v>Invalid end date for first location</v>
      </c>
      <c r="G25" s="325"/>
      <c r="H25" s="78"/>
      <c r="I25" s="138"/>
      <c r="J25" s="197"/>
      <c r="K25" s="9"/>
      <c r="L25" s="9"/>
      <c r="M25" s="9"/>
      <c r="N25" s="9"/>
      <c r="O25" s="9"/>
      <c r="P25" s="9"/>
      <c r="Q25" s="9"/>
      <c r="R25" s="9"/>
      <c r="S25" s="9"/>
      <c r="T25" s="9"/>
      <c r="U25" s="9"/>
      <c r="V25" s="9"/>
    </row>
    <row r="26" spans="1:22" s="94" customFormat="1" ht="15" x14ac:dyDescent="0.25">
      <c r="A26" s="106"/>
      <c r="B26" s="106"/>
      <c r="C26" s="132"/>
      <c r="D26" s="130"/>
      <c r="E26" s="130"/>
      <c r="F26" s="130"/>
      <c r="G26" s="130"/>
      <c r="H26" s="78"/>
      <c r="I26" s="138"/>
      <c r="J26" s="197"/>
      <c r="K26" s="9"/>
      <c r="L26" s="9"/>
      <c r="M26" s="9"/>
      <c r="N26" s="9"/>
      <c r="O26" s="9"/>
      <c r="P26" s="9"/>
      <c r="Q26" s="9"/>
      <c r="R26" s="9"/>
      <c r="S26" s="9"/>
      <c r="T26" s="9"/>
      <c r="U26" s="9"/>
      <c r="V26" s="9"/>
    </row>
    <row r="27" spans="1:22" s="94" customFormat="1" ht="15" x14ac:dyDescent="0.25">
      <c r="A27" s="106"/>
      <c r="B27" s="106"/>
      <c r="C27" s="132"/>
      <c r="D27" s="130" t="s">
        <v>220</v>
      </c>
      <c r="E27" s="130"/>
      <c r="F27" s="223" t="s">
        <v>194</v>
      </c>
      <c r="G27" s="223" t="s">
        <v>195</v>
      </c>
      <c r="H27" s="78"/>
      <c r="I27" s="138"/>
      <c r="J27" s="197"/>
      <c r="K27" s="9"/>
      <c r="L27" s="9"/>
      <c r="M27" s="9"/>
      <c r="N27" s="9"/>
      <c r="O27" s="9"/>
      <c r="P27" s="9"/>
      <c r="Q27" s="9"/>
      <c r="R27" s="9"/>
      <c r="S27" s="9"/>
      <c r="T27" s="9"/>
      <c r="U27" s="9"/>
      <c r="V27" s="9"/>
    </row>
    <row r="28" spans="1:22" s="94" customFormat="1" ht="15" x14ac:dyDescent="0.25">
      <c r="A28" s="106"/>
      <c r="B28" s="106"/>
      <c r="C28" s="132"/>
      <c r="D28" s="130" t="s">
        <v>229</v>
      </c>
      <c r="E28" s="130"/>
      <c r="F28" s="310" t="str">
        <f ca="1">IF(OR($F$27=INDEX(INDIRECT("Months"),1,1),$G$27=INDEX(INDIRECT("Years"),1)),"Select month and year above",IF($F$25&gt;DATE($G$27,VLOOKUP($F$27,Months[],2,0)+1,1)-1,"Select a date after start date",DATE($G$27,VLOOKUP($F$27,Months[],2,0)+1,1)-1))</f>
        <v>Select month and year above</v>
      </c>
      <c r="G28" s="310"/>
      <c r="H28" s="78"/>
      <c r="I28" s="138"/>
      <c r="J28" s="197"/>
      <c r="K28" s="9"/>
      <c r="L28" s="9"/>
      <c r="M28" s="9"/>
      <c r="N28" s="9"/>
      <c r="O28" s="9"/>
      <c r="P28" s="9"/>
      <c r="Q28" s="9"/>
      <c r="R28" s="9"/>
      <c r="S28" s="9"/>
      <c r="T28" s="9"/>
      <c r="U28" s="9"/>
      <c r="V28" s="9"/>
    </row>
    <row r="29" spans="1:22" s="94" customFormat="1" ht="15" customHeight="1" x14ac:dyDescent="0.25">
      <c r="A29" s="106"/>
      <c r="B29" s="106"/>
      <c r="C29" s="132"/>
      <c r="D29" s="130"/>
      <c r="E29" s="130"/>
      <c r="F29" s="103"/>
      <c r="G29" s="103"/>
      <c r="H29" s="9"/>
      <c r="I29" s="138"/>
      <c r="J29" s="83"/>
      <c r="K29" s="9"/>
      <c r="L29" s="9"/>
      <c r="M29" s="9"/>
      <c r="N29" s="9"/>
      <c r="O29" s="9"/>
      <c r="P29" s="9"/>
      <c r="Q29" s="9"/>
      <c r="R29" s="9"/>
      <c r="S29" s="9"/>
      <c r="T29" s="9"/>
      <c r="U29" s="9"/>
      <c r="V29" s="9"/>
    </row>
    <row r="30" spans="1:22" s="94" customFormat="1" ht="15" customHeight="1" x14ac:dyDescent="0.25">
      <c r="A30" s="106"/>
      <c r="B30" s="106"/>
      <c r="C30" s="9"/>
      <c r="D30" s="130" t="str">
        <f>"Project duration"&amp;IF(VLOOKUP($F$4,GrantTypes[],2,0)=0,""," (min 1 and max "&amp;I16&amp;" year(s))")&amp;":"</f>
        <v>Project duration (min 1 and max 2 year(s)):</v>
      </c>
      <c r="E30" s="130"/>
      <c r="F30" s="290" t="str">
        <f ca="1">IF(AND($F$21="No",ISNUMBER($F$16),ISNUMBER($F$19)),
                          IF($F$19&gt;EDATE($F$16,12*$I$16),"Project duration exceeds max years",DATEDIF($F$16,$F$19+1,"y")&amp;" years, "&amp;DATEDIF($F$16,$F$19+1,"ym")&amp;" months"),
                          IF(AND($F$21="Yes",ISNUMBER($F$16),ISNUMBER($F$28)),
                          IF($F$28&gt;EDATE($F$16,12*$I$16),"Project duration exceeds max years",DATEDIF($F$16,$F$28+1,"y")&amp;" years, "&amp;DATEDIF($F$16,$F$28+1,"ym")&amp;" months"),
                          "Select or revisit dates"))</f>
        <v>Select or revisit dates</v>
      </c>
      <c r="G30" s="291"/>
      <c r="H30" s="131"/>
      <c r="I30" s="138"/>
      <c r="J30" s="174"/>
      <c r="K30" s="9"/>
      <c r="L30" s="9"/>
      <c r="M30" s="9"/>
      <c r="N30" s="9"/>
      <c r="O30" s="9"/>
      <c r="P30" s="9"/>
      <c r="Q30" s="9"/>
      <c r="R30" s="9"/>
      <c r="S30" s="9"/>
      <c r="T30" s="9"/>
      <c r="U30" s="9"/>
      <c r="V30" s="9"/>
    </row>
    <row r="31" spans="1:22" s="94" customFormat="1" ht="15" customHeight="1" x14ac:dyDescent="0.25">
      <c r="A31" s="106"/>
      <c r="B31" s="106"/>
      <c r="C31" s="9"/>
      <c r="D31" s="130"/>
      <c r="E31" s="130"/>
      <c r="F31" s="96"/>
      <c r="G31" s="96"/>
      <c r="H31" s="9"/>
      <c r="I31" s="138"/>
      <c r="J31" s="9"/>
      <c r="K31" s="9"/>
      <c r="L31" s="9"/>
      <c r="M31" s="9"/>
      <c r="N31" s="9"/>
      <c r="O31" s="9"/>
      <c r="P31" s="9"/>
      <c r="Q31" s="9"/>
      <c r="R31" s="9"/>
      <c r="S31" s="9"/>
      <c r="T31" s="9"/>
      <c r="U31" s="9"/>
      <c r="V31" s="77"/>
    </row>
    <row r="32" spans="1:22" s="84" customFormat="1" ht="15" customHeight="1" x14ac:dyDescent="0.25">
      <c r="A32" s="106"/>
      <c r="B32" s="106"/>
      <c r="C32" s="87"/>
      <c r="D32" s="87"/>
      <c r="E32" s="87"/>
      <c r="F32" s="87"/>
      <c r="G32" s="87"/>
      <c r="H32" s="87"/>
      <c r="I32" s="70">
        <f>VLOOKUP($F$4,GrantTypes[],4,0)</f>
        <v>0</v>
      </c>
      <c r="J32" s="70">
        <f>VLOOKUP($F$4,GrantTypes[],5,0)</f>
        <v>0</v>
      </c>
      <c r="K32" s="106" t="b">
        <f ca="1">L32</f>
        <v>1</v>
      </c>
      <c r="L32" s="106" t="b">
        <f ca="1">IF(L34=J34,FALSE,TRUE)</f>
        <v>1</v>
      </c>
      <c r="M32" s="106" t="b">
        <f ca="1">N32</f>
        <v>1</v>
      </c>
      <c r="N32" s="106" t="b">
        <f ca="1">IF(N34=L34,FALSE,TRUE)</f>
        <v>1</v>
      </c>
      <c r="O32" s="106" t="b">
        <f ca="1">P32</f>
        <v>1</v>
      </c>
      <c r="P32" s="106" t="b">
        <f ca="1">IF(P34=N34,FALSE,TRUE)</f>
        <v>1</v>
      </c>
      <c r="Q32" s="106" t="b">
        <f ca="1">R32</f>
        <v>1</v>
      </c>
      <c r="R32" s="106" t="b">
        <f ca="1">IF(R34=P34,FALSE,TRUE)</f>
        <v>1</v>
      </c>
      <c r="S32" s="106" t="b">
        <f ca="1">T32</f>
        <v>1</v>
      </c>
      <c r="T32" s="106" t="b">
        <f ca="1">IF(T34=R34,FALSE,TRUE)</f>
        <v>1</v>
      </c>
      <c r="U32" s="106" t="b">
        <f ca="1">V32</f>
        <v>1</v>
      </c>
      <c r="V32" s="106" t="b">
        <f ca="1">IF(V34=T34,FALSE,TRUE)</f>
        <v>1</v>
      </c>
    </row>
    <row r="33" spans="1:22" s="94" customFormat="1" ht="15" customHeight="1" x14ac:dyDescent="0.25">
      <c r="A33" s="106"/>
      <c r="B33" s="106"/>
      <c r="C33" s="90"/>
      <c r="D33" s="88" t="s">
        <v>40</v>
      </c>
      <c r="E33" s="88"/>
      <c r="F33" s="89"/>
      <c r="G33" s="89"/>
      <c r="H33" s="90"/>
      <c r="I33" s="91" t="s">
        <v>14</v>
      </c>
      <c r="J33" s="92"/>
      <c r="K33" s="93" t="str">
        <f ca="1">IFERROR(YEAR($F$16),"")</f>
        <v/>
      </c>
      <c r="L33" s="92"/>
      <c r="M33" s="93" t="str">
        <f ca="1">IFERROR(K33+1,"")</f>
        <v/>
      </c>
      <c r="N33" s="92"/>
      <c r="O33" s="93" t="str">
        <f ca="1">IFERROR(M33+1,"")</f>
        <v/>
      </c>
      <c r="P33" s="92"/>
      <c r="Q33" s="93" t="str">
        <f ca="1">IFERROR(O33+1,"")</f>
        <v/>
      </c>
      <c r="R33" s="92"/>
      <c r="S33" s="93" t="str">
        <f ca="1">IFERROR(Q33+1,"")</f>
        <v/>
      </c>
      <c r="T33" s="92"/>
      <c r="U33" s="93" t="str">
        <f ca="1">IFERROR(S33+1,"")</f>
        <v/>
      </c>
      <c r="V33" s="92"/>
    </row>
    <row r="34" spans="1:22" s="38" customFormat="1" ht="15" customHeight="1" x14ac:dyDescent="0.25">
      <c r="A34" s="101">
        <v>1</v>
      </c>
      <c r="B34" s="101">
        <v>1</v>
      </c>
      <c r="C34" s="96"/>
      <c r="D34" s="95" t="s">
        <v>98</v>
      </c>
      <c r="E34" s="95"/>
      <c r="F34" s="96"/>
      <c r="G34" s="96"/>
      <c r="H34" s="96"/>
      <c r="I34" s="107"/>
      <c r="J34" s="108"/>
      <c r="K34" s="97">
        <f ca="1">MAX($F$16,J34+1)</f>
        <v>1</v>
      </c>
      <c r="L34" s="98">
        <f ca="1">IF($F$21="No",MIN($F$19,DATE(YEAR(K34),12,31)),MIN($F$28,DATE(YEAR(K34),12,31)))</f>
        <v>366</v>
      </c>
      <c r="M34" s="97">
        <f ca="1">MAX($F$16,L34+1)</f>
        <v>367</v>
      </c>
      <c r="N34" s="98">
        <f ca="1">IF($F$21="No",MIN($F$19,DATE(YEAR(M34),12,31)),MIN($F$28,DATE(YEAR(M34),12,31)))</f>
        <v>731</v>
      </c>
      <c r="O34" s="97">
        <f ca="1">MAX($F$16,N34+1)</f>
        <v>732</v>
      </c>
      <c r="P34" s="98">
        <f ca="1">IF($F$21="No",MIN($F$19,DATE(YEAR(O34),12,31)),MIN($F$28,DATE(YEAR(O34),12,31)))</f>
        <v>1096</v>
      </c>
      <c r="Q34" s="97">
        <f ca="1">MAX($F$16,P34+1)</f>
        <v>1097</v>
      </c>
      <c r="R34" s="98">
        <f ca="1">IF($F$21="No",MIN($F$19,DATE(YEAR(Q34),12,31)),MIN($F$28,DATE(YEAR(Q34),12,31)))</f>
        <v>1461</v>
      </c>
      <c r="S34" s="97">
        <f ca="1">MAX($F$16,R34+1)</f>
        <v>1462</v>
      </c>
      <c r="T34" s="98">
        <f ca="1">IF($F$21="No",MIN($F$19,DATE(YEAR(S34),12,31)),MIN($F$28,DATE(YEAR(S34),12,31)))</f>
        <v>1827</v>
      </c>
      <c r="U34" s="97">
        <f ca="1">MAX($F$16,T34+1)</f>
        <v>1828</v>
      </c>
      <c r="V34" s="98">
        <f ca="1">IF($F$21="No",MIN($F$19,DATE(YEAR(U34),12,31)),MIN($F$28,DATE(YEAR(U34),12,31)))</f>
        <v>2192</v>
      </c>
    </row>
    <row r="35" spans="1:22" s="38" customFormat="1" ht="15" customHeight="1" x14ac:dyDescent="0.25">
      <c r="A35" s="101">
        <f>IF(B35&gt;0,A34+1,A34)</f>
        <v>2</v>
      </c>
      <c r="B35" s="101">
        <v>2</v>
      </c>
      <c r="C35" s="96"/>
      <c r="D35" s="96" t="s">
        <v>27</v>
      </c>
      <c r="E35" s="96"/>
      <c r="F35" s="136"/>
      <c r="G35" s="135"/>
      <c r="H35" s="96"/>
      <c r="I35" s="109"/>
      <c r="J35" s="110"/>
      <c r="K35" s="13" t="str">
        <f ca="1">IFERROR(DATEDIF(K34,L34+1,"m")&amp;" months",0)</f>
        <v>12 months</v>
      </c>
      <c r="L35" s="99"/>
      <c r="M35" s="13" t="str">
        <f ca="1">IFERROR(DATEDIF(M34,N34+1,"m")&amp;" months",0)</f>
        <v>12 months</v>
      </c>
      <c r="N35" s="99"/>
      <c r="O35" s="13" t="str">
        <f ca="1">IFERROR(DATEDIF(O34,P34+1,"m")&amp;" months",0)</f>
        <v>12 months</v>
      </c>
      <c r="P35" s="99"/>
      <c r="Q35" s="13" t="str">
        <f ca="1">IFERROR(DATEDIF(Q34,R34+1,"m")&amp;" months",0)</f>
        <v>12 months</v>
      </c>
      <c r="R35" s="99"/>
      <c r="S35" s="13" t="str">
        <f ca="1">IFERROR(DATEDIF(S34,T34+1,"m")&amp;" months",0)</f>
        <v>12 months</v>
      </c>
      <c r="T35" s="99"/>
      <c r="U35" s="13" t="str">
        <f ca="1">IFERROR(DATEDIF(U34,V34+1,"m")&amp;" months",0)</f>
        <v>12 months</v>
      </c>
      <c r="V35" s="99"/>
    </row>
    <row r="36" spans="1:22" s="38" customFormat="1" ht="15" customHeight="1" x14ac:dyDescent="0.25">
      <c r="A36" s="101">
        <f t="shared" ref="A36:A44" si="0">IF(B36&gt;0,A35+1,A35)</f>
        <v>3</v>
      </c>
      <c r="B36" s="101">
        <v>20</v>
      </c>
      <c r="C36" s="96"/>
      <c r="D36" s="96"/>
      <c r="E36" s="96"/>
      <c r="F36" s="136" t="str">
        <f>IF($J$30=0, "",
    IF($J$30&lt;$I$23, "Please note that minimum budget amount for this grant is DKK "&amp;IF($I$23&gt;1000000, $I$23/1000000&amp;"M", $I$23/1000&amp;"K"),
        IF($J$23=0, "",
            IF($J$30&gt;$J$23, "Please note that maximum budget amount for this grant is DKK "&amp;IF($J$23&gt;1000000, $J$23/1000000&amp;"M", $J$23/1000&amp;"K"),
                ""))))</f>
        <v/>
      </c>
      <c r="G36" s="135"/>
      <c r="H36" s="96"/>
      <c r="I36" s="100"/>
      <c r="J36" s="110"/>
      <c r="K36" s="96"/>
      <c r="L36" s="111"/>
      <c r="M36" s="96"/>
      <c r="N36" s="111"/>
      <c r="O36" s="96"/>
      <c r="P36" s="111"/>
      <c r="Q36" s="96"/>
      <c r="R36" s="111"/>
      <c r="S36" s="96"/>
      <c r="T36" s="111"/>
      <c r="U36" s="96"/>
      <c r="V36" s="112"/>
    </row>
    <row r="37" spans="1:22" s="38" customFormat="1" ht="15" customHeight="1" x14ac:dyDescent="0.25">
      <c r="A37" s="101">
        <f t="shared" si="0"/>
        <v>4</v>
      </c>
      <c r="B37" s="101">
        <v>50</v>
      </c>
      <c r="C37" s="113"/>
      <c r="D37" s="114" t="s">
        <v>15</v>
      </c>
      <c r="E37" s="114"/>
      <c r="F37" s="114"/>
      <c r="G37" s="114"/>
      <c r="H37" s="115"/>
      <c r="I37" s="116"/>
      <c r="J37" s="117">
        <f ca="1">SUM(I41:J43)</f>
        <v>0</v>
      </c>
      <c r="K37" s="81"/>
      <c r="L37" s="118">
        <f ca="1">SUM(K41:L43)</f>
        <v>0</v>
      </c>
      <c r="M37" s="81"/>
      <c r="N37" s="118">
        <f ca="1">SUM(M41:N43)</f>
        <v>0</v>
      </c>
      <c r="O37" s="81"/>
      <c r="P37" s="118">
        <f ca="1">SUM(O41:P43)</f>
        <v>0</v>
      </c>
      <c r="Q37" s="81"/>
      <c r="R37" s="118">
        <f ca="1">SUM(Q41:R43)</f>
        <v>0</v>
      </c>
      <c r="S37" s="81"/>
      <c r="T37" s="118">
        <f ca="1">SUM(S41:T43)</f>
        <v>0</v>
      </c>
      <c r="U37" s="81"/>
      <c r="V37" s="118">
        <f ca="1">SUM(U41:V43)</f>
        <v>0</v>
      </c>
    </row>
    <row r="38" spans="1:22" s="38" customFormat="1" ht="15" customHeight="1" x14ac:dyDescent="0.25">
      <c r="A38" s="101">
        <f t="shared" si="0"/>
        <v>5</v>
      </c>
      <c r="B38" s="101">
        <v>20</v>
      </c>
      <c r="C38" s="96"/>
      <c r="D38" s="136"/>
      <c r="E38" s="96"/>
      <c r="F38" s="96"/>
      <c r="G38" s="96"/>
      <c r="H38" s="96"/>
      <c r="I38" s="109"/>
      <c r="J38" s="110"/>
      <c r="K38" s="96"/>
      <c r="L38" s="112"/>
      <c r="M38" s="96"/>
      <c r="N38" s="112"/>
      <c r="O38" s="96"/>
      <c r="P38" s="112"/>
      <c r="Q38" s="96"/>
      <c r="R38" s="112"/>
      <c r="S38" s="96"/>
      <c r="T38" s="112"/>
      <c r="U38" s="96"/>
      <c r="V38" s="112"/>
    </row>
    <row r="39" spans="1:22" s="38" customFormat="1" ht="15" customHeight="1" x14ac:dyDescent="0.25">
      <c r="A39" s="101">
        <f t="shared" si="0"/>
        <v>6</v>
      </c>
      <c r="B39" s="101">
        <v>33</v>
      </c>
      <c r="C39" s="124"/>
      <c r="D39" s="26" t="s">
        <v>29</v>
      </c>
      <c r="E39" s="142"/>
      <c r="F39" s="26"/>
      <c r="G39" s="26"/>
      <c r="H39" s="26"/>
      <c r="I39" s="311" t="s">
        <v>31</v>
      </c>
      <c r="J39" s="312"/>
      <c r="K39" s="313" t="s">
        <v>29</v>
      </c>
      <c r="L39" s="314"/>
      <c r="M39" s="313" t="s">
        <v>29</v>
      </c>
      <c r="N39" s="314"/>
      <c r="O39" s="313" t="s">
        <v>29</v>
      </c>
      <c r="P39" s="314"/>
      <c r="Q39" s="313" t="s">
        <v>29</v>
      </c>
      <c r="R39" s="314"/>
      <c r="S39" s="313" t="s">
        <v>29</v>
      </c>
      <c r="T39" s="314"/>
      <c r="U39" s="313" t="s">
        <v>29</v>
      </c>
      <c r="V39" s="314"/>
    </row>
    <row r="40" spans="1:22" s="38" customFormat="1" ht="15" customHeight="1" x14ac:dyDescent="0.25">
      <c r="A40" s="101">
        <f t="shared" si="0"/>
        <v>6</v>
      </c>
      <c r="B40" s="101"/>
      <c r="C40" s="146"/>
      <c r="D40" s="147" t="s">
        <v>106</v>
      </c>
      <c r="E40" s="147"/>
      <c r="F40" s="74"/>
      <c r="G40" s="74"/>
      <c r="H40" s="74"/>
      <c r="I40" s="39"/>
      <c r="J40" s="134"/>
      <c r="K40" s="149"/>
      <c r="L40" s="134"/>
      <c r="M40" s="152"/>
      <c r="N40" s="134"/>
      <c r="O40" s="152"/>
      <c r="P40" s="134"/>
      <c r="Q40" s="152"/>
      <c r="R40" s="134"/>
      <c r="S40" s="152"/>
      <c r="T40" s="134"/>
      <c r="U40" s="152"/>
      <c r="V40" s="134"/>
    </row>
    <row r="41" spans="1:22" s="38" customFormat="1" ht="15" customHeight="1" x14ac:dyDescent="0.25">
      <c r="A41" s="101">
        <f t="shared" si="0"/>
        <v>7</v>
      </c>
      <c r="B41" s="101">
        <f>ROW()+200</f>
        <v>241</v>
      </c>
      <c r="C41" s="96"/>
      <c r="D41" s="76" t="s">
        <v>105</v>
      </c>
      <c r="E41" s="96"/>
      <c r="F41" s="96"/>
      <c r="G41" s="96"/>
      <c r="H41" s="96"/>
      <c r="I41" s="302">
        <f ca="1">SUMIFS(41:41,$32:$32,TRUE,$39:$39,"Costs")</f>
        <v>0</v>
      </c>
      <c r="J41" s="303"/>
      <c r="K41" s="323">
        <f ca="1">IF(ISNUMBER(SEARCH("months",$F$30)),VLOOKUP($D$41,INDIRECT($I$17),2,0)*DATEDIF(K$34,L$34+1,"m")/12,0)</f>
        <v>0</v>
      </c>
      <c r="L41" s="324"/>
      <c r="M41" s="323">
        <f ca="1">IF(ISNUMBER(SEARCH("months",$F$30)),VLOOKUP($D$41,INDIRECT($I$17),2,0)*DATEDIF(M$34,N$34+1,"m")/12,0)</f>
        <v>0</v>
      </c>
      <c r="N41" s="324"/>
      <c r="O41" s="323">
        <f ca="1">IF(ISNUMBER(SEARCH("months",$F$30)),VLOOKUP($D$41,INDIRECT($I$17),2,0)*DATEDIF(O$34,P$34+1,"m")/12,0)</f>
        <v>0</v>
      </c>
      <c r="P41" s="324"/>
      <c r="Q41" s="323">
        <f ca="1">IF(ISNUMBER(SEARCH("months",$F$30)),VLOOKUP($D$41,INDIRECT($I$17),2,0)*DATEDIF(Q$34,R$34+1,"m")/12,0)</f>
        <v>0</v>
      </c>
      <c r="R41" s="324"/>
      <c r="S41" s="323">
        <f ca="1">IF(ISNUMBER(SEARCH("months",$F$30)),VLOOKUP($D$41,INDIRECT($I$17),2,0)*DATEDIF(S$34,T$34+1,"m")/12,0)</f>
        <v>0</v>
      </c>
      <c r="T41" s="324"/>
      <c r="U41" s="323">
        <f ca="1">IF(ISNUMBER(SEARCH("months",$F$30)),VLOOKUP($D$41,INDIRECT($I$17),2,0)*DATEDIF(U$34,V$34+1,"m")/12,0)</f>
        <v>0</v>
      </c>
      <c r="V41" s="324"/>
    </row>
    <row r="42" spans="1:22" s="38" customFormat="1" ht="15" customHeight="1" x14ac:dyDescent="0.25">
      <c r="A42" s="101">
        <f t="shared" ca="1" si="0"/>
        <v>7</v>
      </c>
      <c r="B42" s="101">
        <f ca="1">IF(D42&lt;&gt;"",ROW()+200,0)</f>
        <v>0</v>
      </c>
      <c r="C42" s="96"/>
      <c r="D42" s="96" t="str">
        <f ca="1">IF(OR($F$13="Select location",$F$13="Other location"),"",IF(COUNTIF(INDIRECT($I$13),$F$13),"Additional costs",""))</f>
        <v/>
      </c>
      <c r="E42" s="96"/>
      <c r="F42" s="96" t="str">
        <f ca="1">IF($D$42&lt;&gt;"","Due to expensive (first) location","")</f>
        <v/>
      </c>
      <c r="G42" s="96"/>
      <c r="H42" s="96"/>
      <c r="I42" s="302">
        <f ca="1">SUMIFS(42:42,$32:$32,TRUE,$39:$39,"Costs")</f>
        <v>0</v>
      </c>
      <c r="J42" s="303"/>
      <c r="K42" s="323" t="str">
        <f ca="1">IFERROR(IF($D$42="","",IF(ISNUMBER(SEARCH("months",$F$30)),INDEX(INDIRECT($I$12),1)*DATEDIF(K$34,MIN(L$34,$F$19)+1,"m")/12,0)),0)</f>
        <v/>
      </c>
      <c r="L42" s="324"/>
      <c r="M42" s="323" t="str">
        <f ca="1">IFERROR(IF($D$42="","",IF(ISNUMBER(SEARCH("months",$F$30)),INDEX(INDIRECT($I$12),1)*DATEDIF(M$34,MIN(N$34,$F$19)+1,"m")/12,0)),0)</f>
        <v/>
      </c>
      <c r="N42" s="324"/>
      <c r="O42" s="323" t="str">
        <f ca="1">IFERROR(IF($D$42="","",IF(ISNUMBER(SEARCH("months",$F$30)),INDEX(INDIRECT($I$12),1)*DATEDIF(O$34,MIN(P$34,$F$19)+1,"m")/12,0)),0)</f>
        <v/>
      </c>
      <c r="P42" s="324"/>
      <c r="Q42" s="323" t="str">
        <f ca="1">IFERROR(IF($D$42="","",IF(ISNUMBER(SEARCH("months",$F$30)),INDEX(INDIRECT($I$12),1)*DATEDIF(Q$34,MIN(R$34,$F$19)+1,"m")/12,0)),0)</f>
        <v/>
      </c>
      <c r="R42" s="324"/>
      <c r="S42" s="323" t="str">
        <f ca="1">IFERROR(IF($D$42="","",IF(ISNUMBER(SEARCH("months",$F$30)),INDEX(INDIRECT($I$12),1)*DATEDIF(S$34,MIN(T$34,$F$19)+1,"m")/12,0)),0)</f>
        <v/>
      </c>
      <c r="T42" s="324"/>
      <c r="U42" s="323" t="str">
        <f ca="1">IFERROR(IF($D$42="","",IF(ISNUMBER(SEARCH("months",$F$30)),INDEX(INDIRECT($I$12),1)*DATEDIF(U$34,MIN(V$34,$F$19)+1,"m")/12,0)),0)</f>
        <v/>
      </c>
      <c r="V42" s="324"/>
    </row>
    <row r="43" spans="1:22" s="38" customFormat="1" ht="15" customHeight="1" x14ac:dyDescent="0.25">
      <c r="A43" s="101">
        <f t="shared" ca="1" si="0"/>
        <v>7</v>
      </c>
      <c r="B43" s="101">
        <f ca="1">IF(D43&lt;&gt;"",ROW()+200,0)</f>
        <v>0</v>
      </c>
      <c r="C43" s="96"/>
      <c r="D43" s="96" t="str">
        <f ca="1">IF(OR($F$23="Select location",$F$23="Other location"),"",IF(AND($F$21="Yes",COUNTIF(INDIRECT($I$13),$F$23)),"Additional costs",""))</f>
        <v/>
      </c>
      <c r="E43" s="96"/>
      <c r="F43" s="96" t="str">
        <f ca="1">IF($D$43&lt;&gt;"","Due to expensive second location","")</f>
        <v/>
      </c>
      <c r="G43" s="96"/>
      <c r="H43" s="96"/>
      <c r="I43" s="302">
        <f ca="1">SUMIFS(43:43,$32:$32,TRUE,$39:$39,"Costs")</f>
        <v>0</v>
      </c>
      <c r="J43" s="303"/>
      <c r="K43" s="323" t="str">
        <f ca="1">IFERROR(IF($D$43="","",IF(ISNUMBER(SEARCH("months",$F$30)),INDEX(INDIRECT($I$12),1)*DATEDIF(MAX(K$34,$F$25),L$34+1,"m")/12,0)),0)</f>
        <v/>
      </c>
      <c r="L43" s="324"/>
      <c r="M43" s="323" t="str">
        <f ca="1">IFERROR(IF($D$43="","",IF(ISNUMBER(SEARCH("months",$F$30)),INDEX(INDIRECT($I$12),1)*DATEDIF(MAX(M$34,$F$25),N$34+1,"m")/12,0)),0)</f>
        <v/>
      </c>
      <c r="N43" s="324"/>
      <c r="O43" s="323" t="str">
        <f ca="1">IFERROR(IF($D$43="","",IF(ISNUMBER(SEARCH("months",$F$30)),INDEX(INDIRECT($I$12),1)*DATEDIF(MAX(O$34,$F$25),P$34+1,"m")/12,0)),0)</f>
        <v/>
      </c>
      <c r="P43" s="324"/>
      <c r="Q43" s="323" t="str">
        <f ca="1">IFERROR(IF($D$43="","",IF(ISNUMBER(SEARCH("months",$F$30)),INDEX(INDIRECT($I$12),1)*DATEDIF(MAX(Q$34,$F$25),R$34+1,"m")/12,0)),0)</f>
        <v/>
      </c>
      <c r="R43" s="324"/>
      <c r="S43" s="323" t="str">
        <f ca="1">IFERROR(IF($D$43="","",IF(ISNUMBER(SEARCH("months",$F$30)),INDEX(INDIRECT($I$12),1)*DATEDIF(MAX(S$34,$F$25),T$34+1,"m")/12,0)),0)</f>
        <v/>
      </c>
      <c r="T43" s="324"/>
      <c r="U43" s="323" t="str">
        <f ca="1">IFERROR(IF($D$43="","",IF(ISNUMBER(SEARCH("months",$F$30)),INDEX(INDIRECT($I$12),1)*DATEDIF(MAX(U$34,$F$25),V$34+1,"m")/12,0)),0)</f>
        <v/>
      </c>
      <c r="V43" s="324"/>
    </row>
    <row r="44" spans="1:22" s="38" customFormat="1" ht="15" customHeight="1" x14ac:dyDescent="0.25">
      <c r="A44" s="101">
        <f t="shared" ca="1" si="0"/>
        <v>8</v>
      </c>
      <c r="B44" s="101">
        <v>20</v>
      </c>
      <c r="C44" s="96"/>
      <c r="D44" s="96"/>
      <c r="E44" s="96"/>
      <c r="F44" s="96"/>
      <c r="G44" s="96"/>
      <c r="H44" s="96"/>
      <c r="I44" s="109"/>
      <c r="J44" s="122">
        <f ca="1">SUMIFS(44:44,$32:$32,TRUE,$39:$39,"Costs")</f>
        <v>0</v>
      </c>
      <c r="K44" s="141"/>
      <c r="L44" s="72"/>
      <c r="M44" s="141"/>
      <c r="N44" s="72"/>
      <c r="O44" s="141"/>
      <c r="P44" s="72"/>
      <c r="Q44" s="141"/>
      <c r="R44" s="72"/>
      <c r="S44" s="141"/>
      <c r="T44" s="72"/>
      <c r="U44" s="141"/>
      <c r="V44" s="72"/>
    </row>
    <row r="45" spans="1:22" s="38" customFormat="1" ht="15" hidden="1" customHeight="1" x14ac:dyDescent="0.25">
      <c r="A45" s="101"/>
      <c r="B45" s="101"/>
      <c r="D45" s="178"/>
      <c r="E45" s="178"/>
      <c r="F45" s="178"/>
      <c r="G45" s="178"/>
      <c r="H45" s="178"/>
      <c r="I45" s="178"/>
      <c r="J45" s="178"/>
      <c r="K45" s="178"/>
      <c r="L45" s="178"/>
      <c r="M45" s="179"/>
      <c r="N45" s="179"/>
      <c r="O45" s="179"/>
      <c r="P45" s="179"/>
      <c r="Q45" s="179"/>
      <c r="R45" s="179"/>
      <c r="S45" s="179"/>
      <c r="T45" s="179"/>
      <c r="U45" s="179"/>
      <c r="V45" s="179"/>
    </row>
  </sheetData>
  <sheetProtection algorithmName="SHA-512" hashValue="HpKN+qKpEtTboP8D77mUcjvmXnwURTppnF0Z5A8i35YhhNaP2ZlE2jq2Nunovevq9TNPH1MUXFmehsQd4ZllYQ==" saltValue="lC4RYmjOILHF1f5rXkS0zg==" spinCount="100000" sheet="1" objects="1" scenarios="1"/>
  <dataConsolidate/>
  <mergeCells count="38">
    <mergeCell ref="F4:G4"/>
    <mergeCell ref="F11:G11"/>
    <mergeCell ref="F13:G13"/>
    <mergeCell ref="F16:G16"/>
    <mergeCell ref="I39:J39"/>
    <mergeCell ref="F19:G19"/>
    <mergeCell ref="F28:G28"/>
    <mergeCell ref="F30:G30"/>
    <mergeCell ref="F21:G21"/>
    <mergeCell ref="F25:G25"/>
    <mergeCell ref="F23:G23"/>
    <mergeCell ref="U39:V39"/>
    <mergeCell ref="K41:L41"/>
    <mergeCell ref="M41:N41"/>
    <mergeCell ref="O41:P41"/>
    <mergeCell ref="Q41:R41"/>
    <mergeCell ref="S41:T41"/>
    <mergeCell ref="U41:V41"/>
    <mergeCell ref="K39:L39"/>
    <mergeCell ref="M39:N39"/>
    <mergeCell ref="O39:P39"/>
    <mergeCell ref="Q39:R39"/>
    <mergeCell ref="S39:T39"/>
    <mergeCell ref="I41:J41"/>
    <mergeCell ref="K42:L42"/>
    <mergeCell ref="M42:N42"/>
    <mergeCell ref="O42:P42"/>
    <mergeCell ref="Q42:R42"/>
    <mergeCell ref="I42:J42"/>
    <mergeCell ref="I43:J43"/>
    <mergeCell ref="S42:T42"/>
    <mergeCell ref="U42:V42"/>
    <mergeCell ref="K43:L43"/>
    <mergeCell ref="M43:N43"/>
    <mergeCell ref="O43:P43"/>
    <mergeCell ref="Q43:R43"/>
    <mergeCell ref="S43:T43"/>
    <mergeCell ref="U43:V43"/>
  </mergeCells>
  <conditionalFormatting sqref="C5">
    <cfRule type="expression" dxfId="131" priority="1">
      <formula>$C$5&lt;&gt;""</formula>
    </cfRule>
  </conditionalFormatting>
  <conditionalFormatting sqref="D23:H28">
    <cfRule type="expression" dxfId="130" priority="5">
      <formula>$F$21="No"</formula>
    </cfRule>
  </conditionalFormatting>
  <conditionalFormatting sqref="F30:G30">
    <cfRule type="expression" dxfId="129" priority="462">
      <formula>$F$30="Project duration exceeds max years"</formula>
    </cfRule>
  </conditionalFormatting>
  <conditionalFormatting sqref="H13">
    <cfRule type="expression" dxfId="128" priority="6">
      <formula>$F$13&lt;&gt;"Other Location"</formula>
    </cfRule>
  </conditionalFormatting>
  <conditionalFormatting sqref="H23">
    <cfRule type="expression" dxfId="127" priority="34">
      <formula>$F$23&lt;&gt;"Other Location"</formula>
    </cfRule>
  </conditionalFormatting>
  <conditionalFormatting sqref="J37">
    <cfRule type="expression" dxfId="126" priority="459">
      <formula>$F$36&lt;&gt;""</formula>
    </cfRule>
  </conditionalFormatting>
  <conditionalFormatting sqref="M1:N1048576">
    <cfRule type="expression" dxfId="125" priority="456">
      <formula>$M$35="0 months"</formula>
    </cfRule>
  </conditionalFormatting>
  <conditionalFormatting sqref="O1:P1048576">
    <cfRule type="expression" dxfId="124" priority="71">
      <formula>$O$35="0 months"</formula>
    </cfRule>
  </conditionalFormatting>
  <conditionalFormatting sqref="Q1:R1048576">
    <cfRule type="expression" dxfId="123" priority="58">
      <formula>$Q$35="0 months"</formula>
    </cfRule>
  </conditionalFormatting>
  <conditionalFormatting sqref="S1:T1048576">
    <cfRule type="expression" dxfId="122" priority="53">
      <formula>$S$35="0 months"</formula>
    </cfRule>
  </conditionalFormatting>
  <conditionalFormatting sqref="U1:V1048576">
    <cfRule type="expression" dxfId="121" priority="52">
      <formula>$U$35="0 months"</formula>
    </cfRule>
  </conditionalFormatting>
  <dataValidations count="7">
    <dataValidation type="decimal" allowBlank="1" showInputMessage="1" showErrorMessage="1" sqref="K44:V44" xr:uid="{E7A618C0-2077-48A2-AC0F-8EF451D85172}">
      <formula1>0</formula1>
      <formula2>1000000000</formula2>
    </dataValidation>
    <dataValidation type="list" allowBlank="1" showInputMessage="1" showErrorMessage="1" sqref="D41" xr:uid="{070CB411-C97F-4C1C-9564-1D67BCACCAF1}">
      <formula1>INDIRECT($I$14)</formula1>
    </dataValidation>
    <dataValidation type="list" allowBlank="1" showInputMessage="1" showErrorMessage="1" sqref="F21:G21" xr:uid="{B55447A6-DB7F-4707-A03D-0335238EEAFA}">
      <formula1>"No,Yes"</formula1>
    </dataValidation>
    <dataValidation type="list" allowBlank="1" showInputMessage="1" showErrorMessage="1" prompt="This list includes all expensive cities. If you are traveling to a city not listed here, please choose 'Other location' and specify which one." sqref="F23:G23 F13:G13" xr:uid="{C9D152AA-7DA7-48D4-B370-2148A1E9B732}">
      <formula1>INDIRECT($I$13)</formula1>
    </dataValidation>
    <dataValidation type="list" allowBlank="1" showInputMessage="1" showErrorMessage="1" sqref="G27 G18" xr:uid="{706F2E5D-9781-428D-A919-2801F16CCB88}">
      <formula1>INDIRECT("Years")</formula1>
    </dataValidation>
    <dataValidation type="list" allowBlank="1" showInputMessage="1" showErrorMessage="1" sqref="F15 F18 F27" xr:uid="{E5A56C6F-5CD2-474F-91F7-8167612C5BDA}">
      <formula1>INDIRECT("Months[Month]")</formula1>
    </dataValidation>
    <dataValidation type="list" allowBlank="1" showInputMessage="1" showErrorMessage="1" sqref="G15" xr:uid="{4FD93701-3CDB-4FC8-AF33-A93F523F9C33}">
      <formula1>INDIRECT("StartYear")</formula1>
    </dataValidation>
  </dataValidations>
  <pageMargins left="0.7" right="0.7" top="0.75" bottom="0.75" header="0.3" footer="0.3"/>
  <pageSetup paperSize="9" orientation="portrait" r:id="rId1"/>
  <ignoredErrors>
    <ignoredError sqref="L32:T32 L33 N33 P33 R33 T33" formula="1"/>
    <ignoredError sqref="U35:V36 V32 V33 U37" evalError="1"/>
    <ignoredError sqref="U32" evalError="1"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E6CD38D9-3E98-47B2-8999-D49937F8679A}">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7A42-CCAA-479D-8959-DA4A9D4AFF23}">
  <sheetPr codeName="Sheet12"/>
  <dimension ref="A1:V42"/>
  <sheetViews>
    <sheetView showGridLines="0" zoomScaleNormal="100" workbookViewId="0">
      <selection activeCell="I1" sqref="I1"/>
    </sheetView>
  </sheetViews>
  <sheetFormatPr defaultColWidth="0" defaultRowHeight="1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05" t="str">
        <f>HYPERLINK("#'Start page'!$A$1","Go to start page")</f>
        <v>Go to start page</v>
      </c>
      <c r="J1" s="188"/>
      <c r="K1" s="105"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92</v>
      </c>
      <c r="E4" s="9"/>
      <c r="F4" s="290" t="s">
        <v>81</v>
      </c>
      <c r="G4" s="291"/>
      <c r="H4" s="9"/>
      <c r="I4" s="273" t="s">
        <v>259</v>
      </c>
      <c r="J4" s="274"/>
      <c r="K4" s="274"/>
      <c r="L4" s="274"/>
      <c r="M4" s="274"/>
      <c r="N4" s="274"/>
      <c r="O4" s="274"/>
      <c r="P4" s="274"/>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75" t="s">
        <v>177</v>
      </c>
      <c r="J5" s="274"/>
      <c r="K5" s="274"/>
      <c r="L5" s="274"/>
      <c r="M5" s="274"/>
      <c r="N5" s="274"/>
      <c r="O5" s="274"/>
      <c r="P5" s="274"/>
      <c r="Q5" s="9"/>
      <c r="R5" s="9"/>
      <c r="S5" s="9"/>
      <c r="T5" s="9"/>
      <c r="U5" s="9"/>
      <c r="V5" s="9"/>
    </row>
    <row r="6" spans="1:22" s="128" customFormat="1" ht="15" customHeight="1" x14ac:dyDescent="0.25">
      <c r="A6" s="106"/>
      <c r="B6" s="106"/>
      <c r="C6" s="87"/>
      <c r="D6" s="18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84"/>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8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129</v>
      </c>
      <c r="E11" s="130"/>
      <c r="F11" s="308"/>
      <c r="G11" s="309"/>
      <c r="H11" s="9"/>
      <c r="I11" s="218" t="s">
        <v>94</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39" t="str">
        <f>"Institution"&amp;VLOOKUP($F$4,GrantTypes[],2,0)</f>
        <v>Institution5</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15" t="s">
        <v>75</v>
      </c>
      <c r="G13" s="316"/>
      <c r="H13" s="257" t="s">
        <v>191</v>
      </c>
      <c r="I13" s="232" t="str">
        <f>"Salary"&amp;VLOOKUP($F$4,GrantTypes[],2,0)&amp;"[Salary]"</f>
        <v>Salary5[Salary]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232" t="str">
        <f>"Salary"&amp;VLOOKUP($F$4,GrantTypes[],2,0)&amp;"[Project Supplement]"</f>
        <v>Salary5[Project Supplement]</v>
      </c>
      <c r="J14" s="9"/>
      <c r="K14" s="9"/>
      <c r="L14" s="9"/>
      <c r="M14" s="9"/>
      <c r="N14" s="9"/>
      <c r="O14" s="9"/>
      <c r="P14" s="9"/>
      <c r="Q14" s="9"/>
      <c r="R14" s="9"/>
      <c r="S14" s="9"/>
      <c r="T14" s="9"/>
      <c r="U14" s="9"/>
      <c r="V14" s="9"/>
    </row>
    <row r="15" spans="1:22" s="94" customFormat="1" ht="15" customHeight="1" x14ac:dyDescent="0.25">
      <c r="A15" s="106"/>
      <c r="B15" s="106"/>
      <c r="C15" s="9"/>
      <c r="D15" s="130" t="s">
        <v>219</v>
      </c>
      <c r="E15" s="130"/>
      <c r="F15" s="223" t="s">
        <v>194</v>
      </c>
      <c r="G15" s="223" t="s">
        <v>195</v>
      </c>
      <c r="H15" s="79"/>
      <c r="I15" s="232" t="str">
        <f>"OperationalCosts"&amp;VLOOKUP($F$4,GrantTypes[],2,0)</f>
        <v>OperationalCosts5</v>
      </c>
      <c r="J15" s="9"/>
      <c r="K15" s="9"/>
      <c r="L15" s="9"/>
      <c r="M15" s="9"/>
      <c r="N15" s="9"/>
      <c r="O15" s="9"/>
      <c r="P15" s="9"/>
      <c r="Q15" s="9"/>
      <c r="R15" s="9"/>
      <c r="S15" s="9"/>
      <c r="T15" s="9"/>
      <c r="U15" s="9"/>
      <c r="V15" s="9"/>
    </row>
    <row r="16" spans="1:22" s="94" customFormat="1" ht="15" customHeight="1" x14ac:dyDescent="0.25">
      <c r="A16" s="106"/>
      <c r="B16" s="106"/>
      <c r="C16" s="132"/>
      <c r="D16" s="130" t="s">
        <v>179</v>
      </c>
      <c r="E16" s="130"/>
      <c r="F16" s="310" t="str">
        <f ca="1">IF(OR($F$15=INDEX(INDIRECT("Months"),1,1),$G$15=INDEX(INDIRECT("Years"),1)),"Select month and year above",DATE($G$15,VLOOKUP($F$15,Months[],2,0),1))</f>
        <v>Select month and year above</v>
      </c>
      <c r="G16" s="310"/>
      <c r="H16" s="78"/>
      <c r="I16" s="194" t="str">
        <f>"AdditionalCosts"&amp;VLOOKUP($F$4,GrantTypes[],2,0)</f>
        <v>AdditionalCosts5</v>
      </c>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94">
        <f>IF(VLOOKUP($F$4,GrantTypes[],3,0)=0,5,VLOOKUP($F$4,GrantTypes[],3,0))</f>
        <v>2</v>
      </c>
      <c r="J17" s="9"/>
      <c r="K17" s="9"/>
      <c r="L17" s="9"/>
      <c r="M17" s="9"/>
      <c r="N17" s="9"/>
      <c r="O17" s="9"/>
      <c r="P17" s="9"/>
      <c r="Q17" s="9"/>
      <c r="R17" s="9"/>
      <c r="S17" s="9"/>
      <c r="T17" s="9"/>
      <c r="U17" s="9"/>
      <c r="V17" s="9"/>
    </row>
    <row r="18" spans="1:22" s="94" customFormat="1" ht="15" customHeight="1" x14ac:dyDescent="0.25">
      <c r="A18" s="106"/>
      <c r="B18" s="106"/>
      <c r="D18" s="130" t="s">
        <v>220</v>
      </c>
      <c r="E18" s="130"/>
      <c r="F18" s="223" t="s">
        <v>194</v>
      </c>
      <c r="G18" s="223" t="s">
        <v>195</v>
      </c>
      <c r="H18" s="202"/>
      <c r="I18" s="194" t="str">
        <f>"Salary"&amp;VLOOKUP($F$4,GrantTypes[],2,0)</f>
        <v>Salary5</v>
      </c>
      <c r="J18" s="9"/>
      <c r="K18" s="9"/>
      <c r="L18" s="9"/>
      <c r="M18" s="9"/>
      <c r="N18" s="9"/>
      <c r="O18" s="9"/>
      <c r="P18" s="9"/>
      <c r="Q18" s="9"/>
      <c r="R18" s="9"/>
      <c r="S18" s="9"/>
      <c r="T18" s="9"/>
      <c r="U18" s="9"/>
      <c r="V18" s="9"/>
    </row>
    <row r="19" spans="1:22" s="94" customFormat="1" ht="15" customHeight="1" x14ac:dyDescent="0.25">
      <c r="A19" s="106"/>
      <c r="B19" s="106"/>
      <c r="C19" s="9"/>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202"/>
      <c r="I19" s="265"/>
      <c r="J19" s="9"/>
      <c r="K19" s="9"/>
      <c r="L19" s="9"/>
      <c r="M19" s="9"/>
      <c r="N19" s="9"/>
      <c r="O19" s="9"/>
      <c r="P19" s="9"/>
      <c r="Q19" s="9"/>
      <c r="R19" s="9"/>
      <c r="S19" s="9"/>
      <c r="T19" s="9"/>
      <c r="U19" s="9"/>
      <c r="V19" s="9"/>
    </row>
    <row r="20" spans="1:22" s="94" customFormat="1" ht="15" customHeight="1" x14ac:dyDescent="0.25">
      <c r="A20" s="106"/>
      <c r="B20" s="106"/>
      <c r="C20" s="9"/>
      <c r="D20" s="130"/>
      <c r="E20" s="130"/>
      <c r="F20" s="130"/>
      <c r="G20" s="130"/>
      <c r="H20" s="202"/>
      <c r="I20" s="235"/>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"&amp;I17&amp;" project year(s))")&amp;":"</f>
        <v>Project duration (max 2 project year(s)):</v>
      </c>
      <c r="E21" s="130"/>
      <c r="F21" s="290" t="str">
        <f ca="1">IFERROR(IF(AND(ISNUMBER(F16),ISNUMBER(F19),$F$19&gt;EDATE($F$16,12*$I$17)),"Project duration exceeds max years",DATEDIF($F$16,$F$19+1,"y")&amp;" years, "&amp;DATEDIF($F$16,$F$19+1,"ym")&amp;" months"),"Select or revisit project dates")</f>
        <v>Select or revisit project dates</v>
      </c>
      <c r="G21" s="291"/>
      <c r="H21" s="202"/>
      <c r="I21" s="25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9"/>
      <c r="J22" s="9"/>
      <c r="K22" s="9"/>
      <c r="L22" s="9"/>
      <c r="M22" s="9"/>
      <c r="N22" s="9"/>
      <c r="O22" s="9"/>
      <c r="P22" s="9"/>
      <c r="Q22" s="9"/>
      <c r="R22" s="9"/>
      <c r="S22" s="9"/>
      <c r="T22" s="9"/>
      <c r="U22" s="9"/>
      <c r="V22" s="77"/>
    </row>
    <row r="23" spans="1:22" s="128" customFormat="1" ht="15" customHeight="1" x14ac:dyDescent="0.25">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98</v>
      </c>
      <c r="E25" s="95"/>
      <c r="F25" s="136" t="str">
        <f ca="1">IFERROR(IF(DATEDIF($F$16,$F$19,"m")/12&gt;$I$32,"The entered FTE is less than a full-time position for the project period.",""),"")</f>
        <v/>
      </c>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t="str">
        <f ca="1">IF(F25="","","Note that no additional supplements can be applied for after the project is granted.")</f>
        <v/>
      </c>
      <c r="G26" s="96"/>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42"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SUM(J32)+SUM(J35:J36)+SUM(I40:J41)</f>
        <v>0</v>
      </c>
      <c r="K28" s="81"/>
      <c r="L28" s="118">
        <f ca="1">SUM(L32)+SUM(L35:L36)+SUM(K40:L41)</f>
        <v>0</v>
      </c>
      <c r="M28" s="81"/>
      <c r="N28" s="118">
        <f ca="1">SUM(N32)+SUM(N35:N36)+SUM(M40:N41)</f>
        <v>0</v>
      </c>
      <c r="O28" s="81"/>
      <c r="P28" s="118">
        <f ca="1">SUM(P32)+SUM(P35:P36)+SUM(O40:P41)</f>
        <v>0</v>
      </c>
      <c r="Q28" s="81"/>
      <c r="R28" s="118">
        <f ca="1">SUM(R32)+SUM(R35:R36)+SUM(Q40:R41)</f>
        <v>0</v>
      </c>
      <c r="S28" s="81"/>
      <c r="T28" s="118">
        <f ca="1">SUM(T32)+SUM(T35:T36)+SUM(S40:T41)</f>
        <v>0</v>
      </c>
      <c r="U28" s="81"/>
      <c r="V28" s="118">
        <f ca="1">SUM(V32)+SUM(V35:V36)+SUM(U40:V41)</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61</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76</v>
      </c>
      <c r="E31" s="147"/>
      <c r="F31" s="148"/>
      <c r="G31" s="148"/>
      <c r="H31" s="74"/>
      <c r="I31" s="39"/>
      <c r="J31" s="134"/>
      <c r="K31" s="149" t="s">
        <v>90</v>
      </c>
      <c r="L31" s="150"/>
      <c r="M31" s="151"/>
      <c r="N31" s="150"/>
      <c r="O31" s="152"/>
      <c r="P31" s="134"/>
      <c r="Q31" s="152"/>
      <c r="R31" s="134"/>
      <c r="S31" s="152"/>
      <c r="T31" s="134"/>
      <c r="U31" s="152"/>
      <c r="V31" s="134"/>
    </row>
    <row r="32" spans="1:22" s="229" customFormat="1" ht="15" customHeight="1" x14ac:dyDescent="0.25">
      <c r="A32" s="101">
        <f t="shared" ca="1" si="0"/>
        <v>6</v>
      </c>
      <c r="B32" s="101">
        <f ca="1">IF(D32&lt;&gt;INDEX(INDIRECT($I$13),1),ROW()+100,0)</f>
        <v>0</v>
      </c>
      <c r="C32" s="102" t="str">
        <f ca="1">IF(E32="NoPS","",IF(COUNTIF(INDIRECT($I$13),D32),VLOOKUP(H32,PS_ScientificArea[],2,0),""))</f>
        <v/>
      </c>
      <c r="D32" s="76" t="s">
        <v>71</v>
      </c>
      <c r="E32" s="102" t="str">
        <f ca="1">IF(AND(COUNTIF(DKUNI[],G32),VLOOKUP(D32,INDIRECT($I$18),2,0)="Yes"),"PS_ScientificArea[DKUNI Scientific Area]","NoPS")</f>
        <v>NoPS</v>
      </c>
      <c r="F32" s="210" t="s">
        <v>25</v>
      </c>
      <c r="G32" s="76" t="s">
        <v>75</v>
      </c>
      <c r="H32" s="76" t="s">
        <v>21</v>
      </c>
      <c r="I32" s="207">
        <f ca="1">SUMIFS(32:32,$23:$23,TRUE,$30:$30,"FTE")</f>
        <v>0</v>
      </c>
      <c r="J32" s="122">
        <f ca="1">SUMIFS(32:32,$23:$23,TRUE,$30:$30,"Costs")</f>
        <v>0</v>
      </c>
      <c r="K32" s="230"/>
      <c r="L32" s="209"/>
      <c r="M32" s="230"/>
      <c r="N32" s="209"/>
      <c r="O32" s="230"/>
      <c r="P32" s="209"/>
      <c r="Q32" s="230"/>
      <c r="R32" s="209"/>
      <c r="S32" s="230"/>
      <c r="T32" s="209"/>
      <c r="U32" s="230"/>
      <c r="V32" s="209"/>
    </row>
    <row r="33" spans="1:22" s="38" customFormat="1" ht="15" customHeight="1" x14ac:dyDescent="0.25">
      <c r="A33" s="101">
        <f t="shared" ca="1" si="0"/>
        <v>7</v>
      </c>
      <c r="B33" s="101">
        <v>20</v>
      </c>
      <c r="C33" s="102"/>
      <c r="D33" s="13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25">
      <c r="A34" s="101">
        <f t="shared" ca="1" si="0"/>
        <v>8</v>
      </c>
      <c r="B34" s="101">
        <v>32</v>
      </c>
      <c r="C34" s="124"/>
      <c r="D34" s="26" t="s">
        <v>178</v>
      </c>
      <c r="E34" s="26"/>
      <c r="F34" s="26"/>
      <c r="G34" s="26"/>
      <c r="H34" s="26"/>
      <c r="I34" s="119" t="s">
        <v>30</v>
      </c>
      <c r="J34" s="120" t="s">
        <v>31</v>
      </c>
      <c r="K34" s="119" t="s">
        <v>28</v>
      </c>
      <c r="L34" s="120" t="s">
        <v>29</v>
      </c>
      <c r="M34" s="145" t="s">
        <v>28</v>
      </c>
      <c r="N34" s="120" t="s">
        <v>29</v>
      </c>
      <c r="O34" s="145" t="s">
        <v>28</v>
      </c>
      <c r="P34" s="120" t="s">
        <v>29</v>
      </c>
      <c r="Q34" s="145" t="s">
        <v>28</v>
      </c>
      <c r="R34" s="120" t="s">
        <v>29</v>
      </c>
      <c r="S34" s="145" t="s">
        <v>28</v>
      </c>
      <c r="T34" s="120" t="s">
        <v>29</v>
      </c>
      <c r="U34" s="145" t="s">
        <v>28</v>
      </c>
      <c r="V34" s="120" t="s">
        <v>29</v>
      </c>
    </row>
    <row r="35" spans="1:22" s="38" customFormat="1" ht="15" customHeight="1" x14ac:dyDescent="0.25">
      <c r="A35" s="101">
        <f t="shared" ca="1" si="0"/>
        <v>9</v>
      </c>
      <c r="B35" s="101">
        <f>ROW()+100</f>
        <v>135</v>
      </c>
      <c r="C35" s="96"/>
      <c r="D35" s="96" t="s">
        <v>17</v>
      </c>
      <c r="E35" s="96"/>
      <c r="F35" s="96"/>
      <c r="G35" s="27">
        <f>INDEX(ProjectSupplement[],1,2)</f>
        <v>250000</v>
      </c>
      <c r="H35" s="28" t="s">
        <v>19</v>
      </c>
      <c r="I35" s="207">
        <f ca="1">SUMIFS(35:35,$23:$23,TRUE,$34:$34,"FTE")</f>
        <v>0</v>
      </c>
      <c r="J35" s="122">
        <f ca="1">I35*G35</f>
        <v>0</v>
      </c>
      <c r="K35" s="237">
        <f ca="1">SUMIFS(K:K,$C:$C,"wet")</f>
        <v>0</v>
      </c>
      <c r="L35" s="75">
        <f ca="1">K35*$G$35</f>
        <v>0</v>
      </c>
      <c r="M35" s="237">
        <f ca="1">SUMIFS(M:M,$C:$C,"wet")</f>
        <v>0</v>
      </c>
      <c r="N35" s="75">
        <f ca="1">M35*$G$35</f>
        <v>0</v>
      </c>
      <c r="O35" s="237">
        <f ca="1">SUMIFS(O:O,$C:$C,"wet")</f>
        <v>0</v>
      </c>
      <c r="P35" s="75">
        <f ca="1">O35*$G$35</f>
        <v>0</v>
      </c>
      <c r="Q35" s="237">
        <f ca="1">SUMIFS(Q:Q,$C:$C,"wet")</f>
        <v>0</v>
      </c>
      <c r="R35" s="75">
        <f ca="1">Q35*$G$35</f>
        <v>0</v>
      </c>
      <c r="S35" s="237">
        <f ca="1">SUMIFS(S:S,$C:$C,"wet")</f>
        <v>0</v>
      </c>
      <c r="T35" s="75">
        <f ca="1">S35*$G$35</f>
        <v>0</v>
      </c>
      <c r="U35" s="237">
        <f ca="1">SUMIFS(U:U,$C:$C,"wet")</f>
        <v>0</v>
      </c>
      <c r="V35" s="75">
        <f ca="1">U35*$G$35</f>
        <v>0</v>
      </c>
    </row>
    <row r="36" spans="1:22" s="38" customFormat="1" ht="15" customHeight="1" x14ac:dyDescent="0.25">
      <c r="A36" s="101">
        <f t="shared" ca="1" si="0"/>
        <v>10</v>
      </c>
      <c r="B36" s="101">
        <f>ROW()+100</f>
        <v>136</v>
      </c>
      <c r="C36" s="96"/>
      <c r="D36" s="96" t="s">
        <v>18</v>
      </c>
      <c r="E36" s="96"/>
      <c r="F36" s="96"/>
      <c r="G36" s="29">
        <f>INDEX(ProjectSupplement[],2,2)</f>
        <v>200000</v>
      </c>
      <c r="H36" s="28" t="s">
        <v>19</v>
      </c>
      <c r="I36" s="207">
        <f ca="1">SUMIFS(36:36,$23:$23,TRUE,$34:$34,"FTE")</f>
        <v>0</v>
      </c>
      <c r="J36" s="122">
        <f ca="1">I36*G36</f>
        <v>0</v>
      </c>
      <c r="K36" s="237">
        <f ca="1">SUMIFS(K:K,$C:$C,"dry")</f>
        <v>0</v>
      </c>
      <c r="L36" s="75">
        <f ca="1">K36*$G$36</f>
        <v>0</v>
      </c>
      <c r="M36" s="237">
        <f ca="1">SUMIFS(M:M,$C:$C,"dry")</f>
        <v>0</v>
      </c>
      <c r="N36" s="75">
        <f ca="1">M36*$G$36</f>
        <v>0</v>
      </c>
      <c r="O36" s="237">
        <f ca="1">SUMIFS(O:O,$C:$C,"dry")</f>
        <v>0</v>
      </c>
      <c r="P36" s="75">
        <f ca="1">O36*$G$36</f>
        <v>0</v>
      </c>
      <c r="Q36" s="237">
        <f ca="1">SUMIFS(Q:Q,$C:$C,"dry")</f>
        <v>0</v>
      </c>
      <c r="R36" s="75">
        <f ca="1">Q36*$G$36</f>
        <v>0</v>
      </c>
      <c r="S36" s="237">
        <f ca="1">SUMIFS(S:S,$C:$C,"dry")</f>
        <v>0</v>
      </c>
      <c r="T36" s="75">
        <f ca="1">S36*$G$36</f>
        <v>0</v>
      </c>
      <c r="U36" s="237">
        <f ca="1">SUMIFS(U:U,$C:$C,"dry")</f>
        <v>0</v>
      </c>
      <c r="V36" s="75">
        <f ca="1">U36*$G$36</f>
        <v>0</v>
      </c>
    </row>
    <row r="37" spans="1:22" s="38" customFormat="1" ht="15" customHeight="1" x14ac:dyDescent="0.25">
      <c r="A37" s="101">
        <f t="shared" ca="1" si="0"/>
        <v>11</v>
      </c>
      <c r="B37" s="101">
        <v>20</v>
      </c>
      <c r="C37" s="96"/>
      <c r="D37" s="96"/>
      <c r="E37" s="96"/>
      <c r="F37" s="29"/>
      <c r="G37" s="29"/>
      <c r="H37" s="28"/>
      <c r="I37" s="109"/>
      <c r="J37" s="122"/>
      <c r="K37" s="141"/>
      <c r="L37" s="112"/>
      <c r="M37" s="96"/>
      <c r="N37" s="112"/>
      <c r="O37" s="96"/>
      <c r="P37" s="112"/>
      <c r="Q37" s="96"/>
      <c r="R37" s="112"/>
      <c r="S37" s="96"/>
      <c r="T37" s="112"/>
      <c r="U37" s="96"/>
      <c r="V37" s="112"/>
    </row>
    <row r="38" spans="1:22" s="38" customFormat="1" ht="15" customHeight="1" x14ac:dyDescent="0.25">
      <c r="A38" s="101">
        <f t="shared" ca="1" si="0"/>
        <v>12</v>
      </c>
      <c r="B38" s="101">
        <v>33</v>
      </c>
      <c r="C38" s="124"/>
      <c r="D38" s="26" t="s">
        <v>65</v>
      </c>
      <c r="E38" s="142"/>
      <c r="F38" s="26"/>
      <c r="G38" s="26"/>
      <c r="H38" s="26"/>
      <c r="I38" s="313" t="s">
        <v>31</v>
      </c>
      <c r="J38" s="314"/>
      <c r="K38" s="311" t="s">
        <v>29</v>
      </c>
      <c r="L38" s="312"/>
      <c r="M38" s="311" t="s">
        <v>29</v>
      </c>
      <c r="N38" s="312"/>
      <c r="O38" s="311" t="s">
        <v>29</v>
      </c>
      <c r="P38" s="312"/>
      <c r="Q38" s="311" t="s">
        <v>29</v>
      </c>
      <c r="R38" s="312"/>
      <c r="S38" s="311" t="s">
        <v>29</v>
      </c>
      <c r="T38" s="312"/>
      <c r="U38" s="311" t="s">
        <v>29</v>
      </c>
      <c r="V38" s="312"/>
    </row>
    <row r="39" spans="1:22" s="38" customFormat="1" ht="15" customHeight="1" x14ac:dyDescent="0.25">
      <c r="A39" s="101">
        <f t="shared" ca="1" si="0"/>
        <v>12</v>
      </c>
      <c r="B39" s="101"/>
      <c r="C39" s="146"/>
      <c r="D39" s="147" t="s">
        <v>108</v>
      </c>
      <c r="E39" s="147"/>
      <c r="F39" s="74"/>
      <c r="G39" s="74"/>
      <c r="H39" s="74"/>
      <c r="I39" s="39"/>
      <c r="J39" s="134"/>
      <c r="K39" s="149" t="s">
        <v>245</v>
      </c>
      <c r="L39" s="134"/>
      <c r="M39" s="152"/>
      <c r="N39" s="134"/>
      <c r="O39" s="152"/>
      <c r="P39" s="134"/>
      <c r="Q39" s="152"/>
      <c r="R39" s="134"/>
      <c r="S39" s="152"/>
      <c r="T39" s="134"/>
      <c r="U39" s="152"/>
      <c r="V39" s="134"/>
    </row>
    <row r="40" spans="1:22" s="38" customFormat="1" ht="15" customHeight="1" x14ac:dyDescent="0.25">
      <c r="A40" s="101">
        <f t="shared" ca="1" si="0"/>
        <v>13</v>
      </c>
      <c r="B40" s="101">
        <f>ROW()+200</f>
        <v>240</v>
      </c>
      <c r="C40" s="96"/>
      <c r="D40" s="96" t="s">
        <v>109</v>
      </c>
      <c r="E40" s="96"/>
      <c r="F40" s="96"/>
      <c r="G40" s="96"/>
      <c r="H40" s="96"/>
      <c r="I40" s="302">
        <f ca="1">SUMIFS(40:40,$23:$23,TRUE,$38:$38,"Costs")</f>
        <v>0</v>
      </c>
      <c r="J40" s="303"/>
      <c r="K40" s="323">
        <f ca="1">IF(ISNUMBER(SEARCH("months",$F$21)),DATEDIF(K$25,L$25+1,"m")*INDEX(INDIRECT($I$15),1),0)</f>
        <v>0</v>
      </c>
      <c r="L40" s="324"/>
      <c r="M40" s="323">
        <f ca="1">IF(ISNUMBER(SEARCH("months",$F$21)),DATEDIF(M$25,N$25+1,"m")*INDEX(INDIRECT($I$15),1),0)</f>
        <v>0</v>
      </c>
      <c r="N40" s="324"/>
      <c r="O40" s="323">
        <f ca="1">IF(ISNUMBER(SEARCH("months",$F$21)),DATEDIF(O$25,P$25+1,"m")*INDEX(INDIRECT($I$15),1),0)</f>
        <v>0</v>
      </c>
      <c r="P40" s="324"/>
      <c r="Q40" s="323">
        <f ca="1">IF(ISNUMBER(SEARCH("months",$F$21)),DATEDIF(Q$25,R$25+1,"m")*INDEX(INDIRECT($I$15),1),0)</f>
        <v>0</v>
      </c>
      <c r="R40" s="324"/>
      <c r="S40" s="323">
        <f ca="1">IF(ISNUMBER(SEARCH("months",$F$21)),DATEDIF(S$25,T$25+1,"m")*INDEX(INDIRECT($I$15),1),0)</f>
        <v>0</v>
      </c>
      <c r="T40" s="324"/>
      <c r="U40" s="323">
        <f ca="1">IF(ISNUMBER(SEARCH("months",$F$21)),DATEDIF(U$25,V$25+1,"m")*INDEX(INDIRECT($I$15),1),0)</f>
        <v>0</v>
      </c>
      <c r="V40" s="324"/>
    </row>
    <row r="41" spans="1:22" s="38" customFormat="1" ht="15" customHeight="1" x14ac:dyDescent="0.25">
      <c r="A41" s="101">
        <f t="shared" ca="1" si="0"/>
        <v>13</v>
      </c>
      <c r="B41" s="101">
        <f>IF(D41='Lists (hide)'!$BU$6,ROW()+200,0)</f>
        <v>0</v>
      </c>
      <c r="C41" s="96"/>
      <c r="D41" s="76" t="s">
        <v>230</v>
      </c>
      <c r="E41" s="96"/>
      <c r="F41" s="96" t="str">
        <f>IF(D41='Lists (hide)'!$BU$6,"Add cost and include documentation","")</f>
        <v/>
      </c>
      <c r="G41" s="96"/>
      <c r="H41" s="96"/>
      <c r="I41" s="302">
        <f ca="1">SUMIFS(41:41,$23:$23,TRUE,$38:$38,"Costs")</f>
        <v>0</v>
      </c>
      <c r="J41" s="303"/>
      <c r="K41" s="326"/>
      <c r="L41" s="327"/>
      <c r="M41" s="326"/>
      <c r="N41" s="327"/>
      <c r="O41" s="326"/>
      <c r="P41" s="327"/>
      <c r="Q41" s="326"/>
      <c r="R41" s="327"/>
      <c r="S41" s="326"/>
      <c r="T41" s="327"/>
      <c r="U41" s="326"/>
      <c r="V41" s="327"/>
    </row>
    <row r="42" spans="1:22" s="38" customFormat="1" ht="15" customHeight="1" x14ac:dyDescent="0.25">
      <c r="A42" s="101">
        <f t="shared" ca="1" si="0"/>
        <v>14</v>
      </c>
      <c r="B42" s="101">
        <v>20</v>
      </c>
      <c r="C42" s="96"/>
      <c r="D42" s="96"/>
      <c r="E42" s="96"/>
      <c r="F42" s="96"/>
      <c r="G42" s="96"/>
      <c r="H42" s="96"/>
      <c r="I42" s="109"/>
      <c r="J42" s="122"/>
      <c r="K42" s="141"/>
      <c r="L42" s="72"/>
      <c r="M42" s="154"/>
      <c r="N42" s="72"/>
      <c r="O42" s="154"/>
      <c r="P42" s="72"/>
      <c r="Q42" s="154"/>
      <c r="R42" s="72"/>
      <c r="S42" s="154"/>
      <c r="T42" s="72"/>
      <c r="U42" s="154"/>
      <c r="V42" s="72"/>
    </row>
  </sheetData>
  <sheetProtection algorithmName="SHA-512" hashValue="DwqOfnz9gjlradz1NEYh+bNr6nI7wPZBnBSFzCmMH3f+jTiseflXWvDDVNtPUpLLwgxg4zRXlwT8HEx64piIBA==" saltValue="GOb7jN5SfIn93HTIDNVcWg==" spinCount="100000" sheet="1" objects="1" scenarios="1"/>
  <mergeCells count="27">
    <mergeCell ref="S38:T38"/>
    <mergeCell ref="U38:V38"/>
    <mergeCell ref="I40:J40"/>
    <mergeCell ref="I41:J41"/>
    <mergeCell ref="K40:L40"/>
    <mergeCell ref="K41:L41"/>
    <mergeCell ref="M40:N40"/>
    <mergeCell ref="M41:N41"/>
    <mergeCell ref="O40:P40"/>
    <mergeCell ref="O41:P41"/>
    <mergeCell ref="Q40:R40"/>
    <mergeCell ref="Q41:R41"/>
    <mergeCell ref="S40:T40"/>
    <mergeCell ref="S41:T41"/>
    <mergeCell ref="U40:V40"/>
    <mergeCell ref="U41:V41"/>
    <mergeCell ref="I38:J38"/>
    <mergeCell ref="K38:L38"/>
    <mergeCell ref="M38:N38"/>
    <mergeCell ref="O38:P38"/>
    <mergeCell ref="Q38:R38"/>
    <mergeCell ref="F4:G4"/>
    <mergeCell ref="F11:G11"/>
    <mergeCell ref="F13:G13"/>
    <mergeCell ref="F16:G16"/>
    <mergeCell ref="F21:G21"/>
    <mergeCell ref="F19:G19"/>
  </mergeCells>
  <conditionalFormatting sqref="C5">
    <cfRule type="expression" dxfId="119" priority="1">
      <formula>$C$5&lt;&gt;""</formula>
    </cfRule>
  </conditionalFormatting>
  <conditionalFormatting sqref="F21:G21">
    <cfRule type="expression" dxfId="118" priority="243">
      <formula>$F$21="Project duration exceeds max years"</formula>
    </cfRule>
  </conditionalFormatting>
  <conditionalFormatting sqref="G1:G1048576">
    <cfRule type="expression" dxfId="117" priority="478">
      <formula>AND(D1&lt;&gt;INDEX(INDIRECT($I$13),1,1),G1=INDEX(INDIRECT($I$12),1,1))</formula>
    </cfRule>
  </conditionalFormatting>
  <conditionalFormatting sqref="H1:H1048576">
    <cfRule type="expression" dxfId="116" priority="95">
      <formula>E1="NoPS"</formula>
    </cfRule>
    <cfRule type="expression" dxfId="115" priority="249">
      <formula>H1=INDEX(INDIRECT("PS_ScientificArea"),1,1)</formula>
    </cfRule>
  </conditionalFormatting>
  <conditionalFormatting sqref="H13">
    <cfRule type="expression" dxfId="114" priority="93">
      <formula>$F$13&lt;&gt;"Other Danish research institution"</formula>
    </cfRule>
  </conditionalFormatting>
  <conditionalFormatting sqref="J28">
    <cfRule type="expression" dxfId="113" priority="246">
      <formula>$F$27&lt;&gt;""</formula>
    </cfRule>
  </conditionalFormatting>
  <conditionalFormatting sqref="M1:N1048576">
    <cfRule type="expression" dxfId="112" priority="92">
      <formula>$M$26="0 months"</formula>
    </cfRule>
  </conditionalFormatting>
  <conditionalFormatting sqref="O1:P1048576">
    <cfRule type="expression" dxfId="111" priority="78">
      <formula>$O$26="0 months"</formula>
    </cfRule>
  </conditionalFormatting>
  <conditionalFormatting sqref="Q1:R1048576">
    <cfRule type="expression" dxfId="110" priority="54">
      <formula>$Q$26="0 months"</formula>
    </cfRule>
  </conditionalFormatting>
  <conditionalFormatting sqref="S1:T1048576">
    <cfRule type="expression" dxfId="109" priority="43">
      <formula>$S$26="0 months"</formula>
    </cfRule>
  </conditionalFormatting>
  <conditionalFormatting sqref="U1:V1048576">
    <cfRule type="expression" dxfId="108" priority="41">
      <formula>$U$26="0 months"</formula>
    </cfRule>
  </conditionalFormatting>
  <dataValidations count="12">
    <dataValidation type="decimal" allowBlank="1" showInputMessage="1" showErrorMessage="1" sqref="R34:R36 P34:P36 N34:N36 L34:L36 V34:V36 T34:T36" xr:uid="{BEF07B53-070E-4CF6-85C9-42037107F40D}">
      <formula1>0</formula1>
      <formula2>1000000000</formula2>
    </dataValidation>
    <dataValidation type="list" allowBlank="1" showInputMessage="1" showErrorMessage="1" sqref="F13:G13 G32 G34:G36" xr:uid="{9BD86E0C-06FF-410F-A0A0-E3294CCF7E31}">
      <formula1>INDIRECT($I$12)</formula1>
    </dataValidation>
    <dataValidation type="list" allowBlank="1" showInputMessage="1" showErrorMessage="1" sqref="H32" xr:uid="{974CDA5F-C761-4783-8DBD-AD1F0488BE75}">
      <formula1>INDIRECT(E32)</formula1>
    </dataValidation>
    <dataValidation type="decimal" allowBlank="1" showInputMessage="1" showErrorMessage="1" error="FTE too high for the given budget period" sqref="O34:O36 M34:M36 K34:K36 U34:U36 S34:S36 Q34:Q36" xr:uid="{08D10010-1B30-47BF-9E9F-C0BB386B6A77}">
      <formula1>0</formula1>
      <formula2>ROUNDUP(DATEDIF(K$25,L$25+1,"m")/12,1)</formula2>
    </dataValidation>
    <dataValidation type="list" allowBlank="1" showInputMessage="1" showErrorMessage="1" sqref="D32" xr:uid="{69C0BCE6-D2B0-42C2-96C0-CD29B2994439}">
      <formula1>INDIRECT($I$13)</formula1>
    </dataValidation>
    <dataValidation type="list" allowBlank="1" showInputMessage="1" showErrorMessage="1" sqref="D41" xr:uid="{8205AC0D-75DF-4051-BA9D-717B1BF642C0}">
      <formula1>INDIRECT($I$16)</formula1>
    </dataValidation>
    <dataValidation type="custom" allowBlank="1" showInputMessage="1" showErrorMessage="1" error="Select title and enter whole numbers only" sqref="T32 V32 P32 N32 L32 R32" xr:uid="{8B8504FF-055D-4B8F-A060-07D2F68EA328}">
      <formula1>AND($D32&lt;&gt;INDEX(INDIRECT($I$13),1),ISNUMBER(L32),ROUND(L32,0)=L32)</formula1>
    </dataValidation>
    <dataValidation type="custom" allowBlank="1" showInputMessage="1" showErrorMessage="1" error="Select title and enter max 2 decimal places_x000a_(ensure the FTE is within the limit for the given period)" sqref="M32 U32 S32 Q32 O32 K32" xr:uid="{FEC9E224-4D4B-47CD-80E1-DEB66B6BEFA8}">
      <formula1>AND($D32&lt;&gt;INDEX(INDIRECT($I$13),1),ISNUMBER(K32),ROUND(K32,2)=K32,K32&lt;=ROUNDUP(DATEDIF(K$25,L$25+1,"m")/12,2))</formula1>
    </dataValidation>
    <dataValidation type="custom" allowBlank="1" showInputMessage="1" showErrorMessage="1" error="Select to include special operating expenses and enter whole numbers only" sqref="K41:V41" xr:uid="{8EF519AE-6C2B-45FB-A11F-F400151CDC87}">
      <formula1>AND($D41&lt;&gt;INDEX(INDIRECT($I$16),1), ROUND(K41,0)=K41)</formula1>
    </dataValidation>
    <dataValidation type="list" allowBlank="1" showInputMessage="1" showErrorMessage="1" sqref="G18" xr:uid="{CC1DEBCC-C328-45B0-B5A3-2E5F6A8BD8D5}">
      <formula1>INDIRECT("Years")</formula1>
    </dataValidation>
    <dataValidation type="list" allowBlank="1" showInputMessage="1" showErrorMessage="1" sqref="F15 F18" xr:uid="{F6AE4B57-B73A-471D-A7D4-A42ABCD24B51}">
      <formula1>INDIRECT("Months[Month]")</formula1>
    </dataValidation>
    <dataValidation type="list" allowBlank="1" showInputMessage="1" showErrorMessage="1" sqref="G15" xr:uid="{1427C517-E41E-418C-97B4-AFBF645A287A}">
      <formula1>INDIRECT("StartYear")</formula1>
    </dataValidation>
  </dataValidations>
  <pageMargins left="0.7" right="0.7" top="0.75" bottom="0.75" header="0.3" footer="0.3"/>
  <pageSetup paperSize="9" orientation="portrait" r:id="rId1"/>
  <ignoredErrors>
    <ignoredError sqref="L23:V23 L26:V26 L24 N24 P24 R24 T24 V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2" id="{32EAA865-F8B7-4386-8F4A-0A0D11C41C6B}">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4BC5-78DB-4005-8E6E-6FB751F4604D}">
  <dimension ref="A1:V37"/>
  <sheetViews>
    <sheetView showGridLines="0" workbookViewId="0">
      <selection activeCell="I1" sqref="I1"/>
    </sheetView>
  </sheetViews>
  <sheetFormatPr defaultColWidth="0" defaultRowHeight="14.4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91" t="str">
        <f>HYPERLINK("#'Start page'!$A$1","Go to start page")</f>
        <v>Go to start page</v>
      </c>
      <c r="J1" s="188"/>
      <c r="K1" s="105"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92</v>
      </c>
      <c r="E4" s="9"/>
      <c r="F4" s="290" t="s">
        <v>86</v>
      </c>
      <c r="G4" s="291"/>
      <c r="H4" s="9"/>
      <c r="I4" s="273" t="s">
        <v>259</v>
      </c>
      <c r="J4" s="9"/>
      <c r="K4" s="9"/>
      <c r="L4" s="9"/>
      <c r="M4" s="9"/>
      <c r="N4" s="9"/>
      <c r="O4" s="9"/>
      <c r="P4" s="9"/>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75" t="s">
        <v>177</v>
      </c>
      <c r="J5" s="9"/>
      <c r="K5" s="9"/>
      <c r="L5" s="9"/>
      <c r="M5" s="9"/>
      <c r="N5" s="9"/>
      <c r="O5" s="9"/>
      <c r="P5" s="9"/>
      <c r="Q5" s="9"/>
      <c r="R5" s="9"/>
      <c r="S5" s="9"/>
      <c r="T5" s="9"/>
      <c r="U5" s="9"/>
      <c r="V5" s="9"/>
    </row>
    <row r="6" spans="1:22" s="128" customFormat="1" ht="15" customHeight="1" x14ac:dyDescent="0.25">
      <c r="A6" s="106"/>
      <c r="B6" s="106"/>
      <c r="C6" s="87"/>
      <c r="D6" s="184"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84"/>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8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9"/>
      <c r="J10" s="9"/>
      <c r="K10" s="9"/>
      <c r="L10" s="9"/>
      <c r="M10" s="9"/>
      <c r="N10" s="9"/>
      <c r="O10" s="9"/>
      <c r="P10" s="9"/>
      <c r="Q10" s="9"/>
      <c r="R10" s="9"/>
      <c r="S10" s="9"/>
      <c r="T10" s="9"/>
      <c r="U10" s="9"/>
      <c r="V10" s="9"/>
    </row>
    <row r="11" spans="1:22" s="94" customFormat="1" ht="15" x14ac:dyDescent="0.25">
      <c r="A11" s="106"/>
      <c r="B11" s="106"/>
      <c r="C11" s="9"/>
      <c r="D11" s="130" t="s">
        <v>129</v>
      </c>
      <c r="E11" s="130"/>
      <c r="F11" s="308"/>
      <c r="G11" s="309"/>
      <c r="H11" s="9"/>
      <c r="I11" s="218" t="s">
        <v>94</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"Salary"&amp;VLOOKUP($F$4,GrantTypes[],2,0)&amp;"[Salary]"</f>
        <v>Salary6[Salary]</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290" t="s">
        <v>130</v>
      </c>
      <c r="G13" s="291"/>
      <c r="H13" s="166"/>
      <c r="I13" s="69" t="str">
        <f>"OperationalCosts"&amp;VLOOKUP($F$4,GrantTypes[],2,0)</f>
        <v>OperationalCosts6</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156">
        <f>IF(VLOOKUP($F$4,GrantTypes[],3,0)=0,5,VLOOKUP($F$4,GrantTypes[],3,0))</f>
        <v>2</v>
      </c>
      <c r="J14" s="9"/>
      <c r="K14" s="9"/>
      <c r="L14" s="9"/>
      <c r="M14" s="9"/>
      <c r="N14" s="9"/>
      <c r="O14" s="9"/>
      <c r="P14" s="9"/>
      <c r="Q14" s="9"/>
      <c r="R14" s="9"/>
      <c r="S14" s="9"/>
      <c r="T14" s="9"/>
      <c r="U14" s="9"/>
      <c r="V14" s="9"/>
    </row>
    <row r="15" spans="1:22" s="94" customFormat="1" ht="15" customHeight="1" x14ac:dyDescent="0.25">
      <c r="A15" s="106"/>
      <c r="B15" s="106"/>
      <c r="C15" s="9"/>
      <c r="D15" s="130" t="s">
        <v>219</v>
      </c>
      <c r="E15" s="130"/>
      <c r="F15" s="223" t="s">
        <v>194</v>
      </c>
      <c r="G15" s="223" t="s">
        <v>195</v>
      </c>
      <c r="H15" s="79"/>
      <c r="I15" s="138"/>
      <c r="J15" s="9"/>
      <c r="K15" s="9"/>
      <c r="L15" s="9"/>
      <c r="M15" s="9"/>
      <c r="N15" s="9"/>
      <c r="O15" s="9"/>
      <c r="P15" s="9"/>
      <c r="Q15" s="9"/>
      <c r="R15" s="9"/>
      <c r="S15" s="9"/>
      <c r="T15" s="9"/>
      <c r="U15" s="9"/>
      <c r="V15" s="9"/>
    </row>
    <row r="16" spans="1:22" s="94" customFormat="1" ht="15" customHeight="1" x14ac:dyDescent="0.25">
      <c r="A16" s="106"/>
      <c r="B16" s="106"/>
      <c r="C16" s="132"/>
      <c r="D16" s="130" t="s">
        <v>179</v>
      </c>
      <c r="E16" s="130"/>
      <c r="F16" s="310" t="str">
        <f ca="1">IF(OR($F$15=INDEX(INDIRECT("Months"),1,1),$G$15=INDEX(INDIRECT("Years"),1)),"Select month and year above",DATE($G$15,VLOOKUP($F$15,Months[],2,0),1))</f>
        <v>Select month and year above</v>
      </c>
      <c r="G16" s="310"/>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220</v>
      </c>
      <c r="E18" s="130"/>
      <c r="F18" s="223" t="s">
        <v>194</v>
      </c>
      <c r="G18" s="223" t="s">
        <v>195</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"&amp;I14&amp;" project year(s))")&amp;":"</f>
        <v>Project duration (max 2 project year(s)):</v>
      </c>
      <c r="E21" s="130"/>
      <c r="F21" s="290" t="str">
        <f ca="1">IFERROR(IF(AND(ISNUMBER(F16),ISNUMBER(F19),$F$19&gt;EDATE($F$16,12*$I$14)),"Project duration exceeds max years",DATEDIF($F$16,$F$19+1,"y")&amp;" years, "&amp;DATEDIF($F$16,$F$19+1,"ym")&amp;" months"),"Select or revisit project dates")</f>
        <v>Select or revisit project dates</v>
      </c>
      <c r="G21" s="291"/>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98</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37"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SUM(J32:J33)+SUM(I36:J37)</f>
        <v>0</v>
      </c>
      <c r="K28" s="81"/>
      <c r="L28" s="118">
        <f ca="1">SUM(L32:L33)+SUM(K36:L37)</f>
        <v>0</v>
      </c>
      <c r="M28" s="81"/>
      <c r="N28" s="118">
        <f ca="1">SUM(N32:N33)+SUM(M36:N37)</f>
        <v>0</v>
      </c>
      <c r="O28" s="81"/>
      <c r="P28" s="118">
        <f ca="1">SUM(P32:P33)+SUM(O36:P37)</f>
        <v>0</v>
      </c>
      <c r="Q28" s="81"/>
      <c r="R28" s="118">
        <f ca="1">SUM(R32:R33)+SUM(Q36:R37)</f>
        <v>0</v>
      </c>
      <c r="S28" s="81"/>
      <c r="T28" s="118">
        <f ca="1">SUM(T32:T33)+SUM(S36:T37)</f>
        <v>0</v>
      </c>
      <c r="U28" s="81"/>
      <c r="V28" s="118">
        <f ca="1">SUM(V32:V33)+SUM(U36:V37)</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61</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107</v>
      </c>
      <c r="E31" s="147"/>
      <c r="F31" s="148"/>
      <c r="G31" s="148"/>
      <c r="H31" s="74"/>
      <c r="I31" s="39"/>
      <c r="J31" s="134"/>
      <c r="K31" s="149" t="s">
        <v>90</v>
      </c>
      <c r="L31" s="150"/>
      <c r="M31" s="151"/>
      <c r="N31" s="150"/>
      <c r="O31" s="152"/>
      <c r="P31" s="134"/>
      <c r="Q31" s="152"/>
      <c r="R31" s="134"/>
      <c r="S31" s="152"/>
      <c r="T31" s="134"/>
      <c r="U31" s="152"/>
      <c r="V31" s="134"/>
    </row>
    <row r="32" spans="1:22" s="163" customFormat="1" ht="15" customHeight="1" x14ac:dyDescent="0.25">
      <c r="A32" s="101">
        <f t="shared" si="0"/>
        <v>7</v>
      </c>
      <c r="B32" s="101">
        <f>ROW()+100</f>
        <v>132</v>
      </c>
      <c r="C32" s="102"/>
      <c r="D32" s="76" t="s">
        <v>71</v>
      </c>
      <c r="E32" s="102"/>
      <c r="F32" s="210" t="s">
        <v>25</v>
      </c>
      <c r="G32" s="96"/>
      <c r="H32" s="96"/>
      <c r="I32" s="207">
        <f ca="1">SUMIFS(32:32,$23:$23,TRUE,$30:$30,"FTE")</f>
        <v>0</v>
      </c>
      <c r="J32" s="122">
        <f ca="1">SUMIFS(32:32,$23:$23,TRUE,$30:$30,"Costs")</f>
        <v>0</v>
      </c>
      <c r="K32" s="208"/>
      <c r="L32" s="209"/>
      <c r="M32" s="208"/>
      <c r="N32" s="209"/>
      <c r="O32" s="208"/>
      <c r="P32" s="209"/>
      <c r="Q32" s="208"/>
      <c r="R32" s="209"/>
      <c r="S32" s="208"/>
      <c r="T32" s="209"/>
      <c r="U32" s="208"/>
      <c r="V32" s="209"/>
    </row>
    <row r="33" spans="1:22" s="38" customFormat="1" ht="15" customHeight="1" x14ac:dyDescent="0.25">
      <c r="A33" s="101">
        <f t="shared" si="0"/>
        <v>8</v>
      </c>
      <c r="B33" s="101">
        <v>20</v>
      </c>
      <c r="C33" s="102"/>
      <c r="D33" s="9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25">
      <c r="A34" s="101">
        <f t="shared" si="0"/>
        <v>9</v>
      </c>
      <c r="B34" s="101">
        <v>33</v>
      </c>
      <c r="C34" s="124"/>
      <c r="D34" s="26" t="s">
        <v>65</v>
      </c>
      <c r="E34" s="142"/>
      <c r="F34" s="26"/>
      <c r="G34" s="26"/>
      <c r="H34" s="26"/>
      <c r="I34" s="313" t="s">
        <v>31</v>
      </c>
      <c r="J34" s="314"/>
      <c r="K34" s="311" t="s">
        <v>29</v>
      </c>
      <c r="L34" s="312"/>
      <c r="M34" s="311" t="s">
        <v>29</v>
      </c>
      <c r="N34" s="312"/>
      <c r="O34" s="311" t="s">
        <v>29</v>
      </c>
      <c r="P34" s="312"/>
      <c r="Q34" s="311" t="s">
        <v>29</v>
      </c>
      <c r="R34" s="312"/>
      <c r="S34" s="311" t="s">
        <v>29</v>
      </c>
      <c r="T34" s="312"/>
      <c r="U34" s="311" t="s">
        <v>29</v>
      </c>
      <c r="V34" s="312"/>
    </row>
    <row r="35" spans="1:22" s="38" customFormat="1" ht="15" customHeight="1" x14ac:dyDescent="0.25">
      <c r="A35" s="101">
        <f t="shared" si="0"/>
        <v>9</v>
      </c>
      <c r="B35" s="101"/>
      <c r="C35" s="146"/>
      <c r="D35" s="147" t="s">
        <v>108</v>
      </c>
      <c r="E35" s="147"/>
      <c r="F35" s="74"/>
      <c r="G35" s="74"/>
      <c r="H35" s="74"/>
      <c r="I35" s="39"/>
      <c r="J35" s="134"/>
      <c r="K35" s="149"/>
      <c r="L35" s="134"/>
      <c r="M35" s="152"/>
      <c r="N35" s="134"/>
      <c r="O35" s="152"/>
      <c r="P35" s="134"/>
      <c r="Q35" s="152"/>
      <c r="R35" s="134"/>
      <c r="S35" s="152"/>
      <c r="T35" s="134"/>
      <c r="U35" s="152"/>
      <c r="V35" s="134"/>
    </row>
    <row r="36" spans="1:22" s="38" customFormat="1" ht="15" customHeight="1" x14ac:dyDescent="0.25">
      <c r="A36" s="101">
        <f t="shared" si="0"/>
        <v>10</v>
      </c>
      <c r="B36" s="101">
        <f>ROW()+200</f>
        <v>236</v>
      </c>
      <c r="C36" s="96"/>
      <c r="D36" s="96" t="s">
        <v>109</v>
      </c>
      <c r="E36" s="96"/>
      <c r="F36" s="96"/>
      <c r="G36" s="96"/>
      <c r="H36" s="96"/>
      <c r="I36" s="302">
        <f ca="1">SUMIFS(36:36,$23:$23,TRUE,$34:$34,"Costs")</f>
        <v>0</v>
      </c>
      <c r="J36" s="303"/>
      <c r="K36" s="323">
        <f ca="1">IF(AND(ISNUMBER(SEARCH("months",$F$21))),DATEDIF(K$25,L$25+1,"m")*INDEX(INDIRECT($I$13),1),0)</f>
        <v>0</v>
      </c>
      <c r="L36" s="324"/>
      <c r="M36" s="323">
        <f ca="1">IF(AND(ISNUMBER(SEARCH("months",$F$21))),DATEDIF(M$25,N$25+1,"m")*INDEX(INDIRECT($I$13),1),0)</f>
        <v>0</v>
      </c>
      <c r="N36" s="324"/>
      <c r="O36" s="323">
        <f ca="1">IF(AND(ISNUMBER(SEARCH("months",$F$21))),DATEDIF(O$25,P$25+1,"m")*INDEX(INDIRECT($I$13),1),0)</f>
        <v>0</v>
      </c>
      <c r="P36" s="324"/>
      <c r="Q36" s="323">
        <f ca="1">IF(AND(ISNUMBER(SEARCH("months",$F$21))),DATEDIF(Q$25,R$25+1,"m")*INDEX(INDIRECT($I$13),1),0)</f>
        <v>0</v>
      </c>
      <c r="R36" s="324"/>
      <c r="S36" s="323">
        <f ca="1">IF(AND(ISNUMBER(SEARCH("months",$F$21))),DATEDIF(S$25,T$25+1,"m")*INDEX(INDIRECT($I$13),1),0)</f>
        <v>0</v>
      </c>
      <c r="T36" s="324"/>
      <c r="U36" s="323">
        <f ca="1">IF(AND(ISNUMBER(SEARCH("months",$F$21))),DATEDIF(U$25,V$25+1,"m")*INDEX(INDIRECT($I$13),1),0)</f>
        <v>0</v>
      </c>
      <c r="V36" s="324"/>
    </row>
    <row r="37" spans="1:22" s="38" customFormat="1" ht="15" customHeight="1" x14ac:dyDescent="0.25">
      <c r="A37" s="101">
        <f t="shared" si="0"/>
        <v>11</v>
      </c>
      <c r="B37" s="101">
        <v>20</v>
      </c>
      <c r="C37" s="96"/>
      <c r="D37" s="96"/>
      <c r="E37" s="96"/>
      <c r="F37" s="96"/>
      <c r="G37" s="96"/>
      <c r="H37" s="96"/>
      <c r="I37" s="109"/>
      <c r="J37" s="122">
        <f ca="1">SUMIFS(37:37,$23:$23,TRUE,$34:$34,"Costs")</f>
        <v>0</v>
      </c>
      <c r="K37" s="141"/>
      <c r="L37" s="72"/>
      <c r="M37" s="141"/>
      <c r="N37" s="72"/>
      <c r="O37" s="141"/>
      <c r="P37" s="72"/>
      <c r="Q37" s="141"/>
      <c r="R37" s="72"/>
      <c r="S37" s="141"/>
      <c r="T37" s="72"/>
      <c r="U37" s="141"/>
      <c r="V37" s="72"/>
    </row>
  </sheetData>
  <sheetProtection algorithmName="SHA-512" hashValue="ZfuLHMzV/r7c44OIOQ9THOUm1+xul1JqJaE8qbhmNmu7fe+U7gcAoAVy0jIGSJufHxeO95GtRcj+RNj7aUsOGQ==" saltValue="+VgIaNxAmKIm4ezlAgGu4w==" spinCount="100000" sheet="1" objects="1" scenarios="1"/>
  <mergeCells count="20">
    <mergeCell ref="S34:T34"/>
    <mergeCell ref="U34:V34"/>
    <mergeCell ref="I36:J36"/>
    <mergeCell ref="K36:L36"/>
    <mergeCell ref="M36:N36"/>
    <mergeCell ref="O36:P36"/>
    <mergeCell ref="Q36:R36"/>
    <mergeCell ref="S36:T36"/>
    <mergeCell ref="U36:V36"/>
    <mergeCell ref="I34:J34"/>
    <mergeCell ref="K34:L34"/>
    <mergeCell ref="M34:N34"/>
    <mergeCell ref="O34:P34"/>
    <mergeCell ref="Q34:R34"/>
    <mergeCell ref="F4:G4"/>
    <mergeCell ref="F11:G11"/>
    <mergeCell ref="F13:G13"/>
    <mergeCell ref="F16:G16"/>
    <mergeCell ref="F21:G21"/>
    <mergeCell ref="F19:G19"/>
  </mergeCells>
  <conditionalFormatting sqref="C5">
    <cfRule type="expression" dxfId="106" priority="1">
      <formula>$C$5&lt;&gt;""</formula>
    </cfRule>
  </conditionalFormatting>
  <conditionalFormatting sqref="F21:G21">
    <cfRule type="expression" dxfId="105" priority="302">
      <formula>$F$21="Project duration exceeds max years"</formula>
    </cfRule>
  </conditionalFormatting>
  <conditionalFormatting sqref="H13">
    <cfRule type="expression" dxfId="104" priority="299">
      <formula>$F$13&lt;&gt;"Other Danish research Institution"</formula>
    </cfRule>
  </conditionalFormatting>
  <conditionalFormatting sqref="J28">
    <cfRule type="expression" dxfId="103" priority="305">
      <formula>$F$27&lt;&gt;""</formula>
    </cfRule>
  </conditionalFormatting>
  <conditionalFormatting sqref="M1:N1048576">
    <cfRule type="expression" dxfId="102" priority="293">
      <formula>$M$26="0 months"</formula>
    </cfRule>
  </conditionalFormatting>
  <conditionalFormatting sqref="O1:P1048576">
    <cfRule type="expression" dxfId="101" priority="50">
      <formula>$O$26="0 months"</formula>
    </cfRule>
  </conditionalFormatting>
  <conditionalFormatting sqref="Q1:R1048576">
    <cfRule type="expression" dxfId="100" priority="46">
      <formula>$Q$26="0 months"</formula>
    </cfRule>
  </conditionalFormatting>
  <conditionalFormatting sqref="S1:T1048576">
    <cfRule type="expression" dxfId="99" priority="28">
      <formula>$S$26="0 months"</formula>
    </cfRule>
  </conditionalFormatting>
  <conditionalFormatting sqref="U1:V1048576">
    <cfRule type="expression" dxfId="98" priority="24">
      <formula>$U$26="0 months"</formula>
    </cfRule>
  </conditionalFormatting>
  <dataValidations count="8">
    <dataValidation type="decimal" allowBlank="1" showInputMessage="1" showErrorMessage="1" error="FTE too high for the given budget period" sqref="S33 K33 M33 O33 Q33 U33" xr:uid="{C8A5F512-29C3-4A12-B08B-106D988102CA}">
      <formula1>0</formula1>
      <formula2>ROUNDUP(DATEDIF(K$25,L$25+1,"m")/12,1)</formula2>
    </dataValidation>
    <dataValidation type="decimal" allowBlank="1" showInputMessage="1" showErrorMessage="1" sqref="V33 L33 N33 P33 R33 T33 K36 K37:XFD37 Q36 S36 M36 O36 W36:XFD36 U36" xr:uid="{ED987A1F-F088-46A5-8B04-9354EFC96C0E}">
      <formula1>0</formula1>
      <formula2>1000000000</formula2>
    </dataValidation>
    <dataValidation type="list" allowBlank="1" showInputMessage="1" showErrorMessage="1" sqref="D32" xr:uid="{C7CEED3A-1A97-4A62-B5DA-4DE9C2ABA502}">
      <formula1>INDIRECT($I$12)</formula1>
    </dataValidation>
    <dataValidation type="list" allowBlank="1" showInputMessage="1" showErrorMessage="1" sqref="F15 F18" xr:uid="{5C6B0786-E002-496A-9E56-3C44A38A6E1F}">
      <formula1>INDIRECT("Months[Month]")</formula1>
    </dataValidation>
    <dataValidation type="list" allowBlank="1" showInputMessage="1" showErrorMessage="1" sqref="G18" xr:uid="{34BB2953-0CFA-4576-A2F4-D053CA29C677}">
      <formula1>INDIRECT("Years")</formula1>
    </dataValidation>
    <dataValidation type="custom" allowBlank="1" showInputMessage="1" showErrorMessage="1" error="Select title and enter max 2 decimal places_x000a_(ensure the FTE is within the limit for the given period)" sqref="K32 M32 O32 Q32 S32 U32" xr:uid="{8E9D995E-3B8C-42B5-96E6-9B9E897AB20F}">
      <formula1>AND($D32&lt;&gt;INDEX(INDIRECT($I$12),1),ISNUMBER(K32),ROUND(K32,2)=K32,K32&lt;=ROUNDUP(DATEDIF(K$25,L$25+1,"m")/12,2))</formula1>
    </dataValidation>
    <dataValidation type="custom" allowBlank="1" showInputMessage="1" showErrorMessage="1" error="Select title and enter whole numbers only" sqref="L32 N32 P32 R32 T32 V32" xr:uid="{F990A0EC-87B6-4625-89D3-7B55C4E5C539}">
      <formula1>AND($D32&lt;&gt;INDEX(INDIRECT($I$12),1),ISNUMBER(L32),ROUND(L32,0)=L32)</formula1>
    </dataValidation>
    <dataValidation type="list" allowBlank="1" showInputMessage="1" showErrorMessage="1" sqref="G15" xr:uid="{A8E814E1-C1A0-4867-A009-800A1D995B52}">
      <formula1>INDIRECT("StartYear")</formula1>
    </dataValidation>
  </dataValidations>
  <pageMargins left="0.7" right="0.7" top="0.75" bottom="0.75" header="0.3" footer="0.3"/>
  <pageSetup paperSize="9" orientation="portrait" r:id="rId1"/>
  <ignoredErrors>
    <ignoredError sqref="L23:V23 L24 N24 P24 R24 T24 V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7" id="{C90F3E42-F889-4FEC-8397-8854DF2FB9A4}">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F102-0250-420F-BA6A-EBBF97E05C83}">
  <dimension ref="A1:V37"/>
  <sheetViews>
    <sheetView showGridLines="0" workbookViewId="0">
      <selection activeCell="I1" sqref="I1"/>
    </sheetView>
  </sheetViews>
  <sheetFormatPr defaultColWidth="0" defaultRowHeight="14.4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91" t="str">
        <f>HYPERLINK("#'Start page'!$A$1","Go to start page")</f>
        <v>Go to start page</v>
      </c>
      <c r="J1" s="188"/>
      <c r="K1" s="105"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92</v>
      </c>
      <c r="E4" s="9"/>
      <c r="F4" s="290" t="s">
        <v>85</v>
      </c>
      <c r="G4" s="291"/>
      <c r="H4" s="9"/>
      <c r="I4" s="273" t="s">
        <v>259</v>
      </c>
      <c r="J4" s="274"/>
      <c r="K4" s="274"/>
      <c r="L4" s="274"/>
      <c r="M4" s="274"/>
      <c r="N4" s="274"/>
      <c r="O4" s="274"/>
      <c r="P4" s="274"/>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75" t="s">
        <v>177</v>
      </c>
      <c r="J5" s="274"/>
      <c r="K5" s="274"/>
      <c r="L5" s="274"/>
      <c r="M5" s="274"/>
      <c r="N5" s="274"/>
      <c r="O5" s="274"/>
      <c r="P5" s="274"/>
      <c r="Q5" s="9"/>
      <c r="R5" s="9"/>
      <c r="S5" s="9"/>
      <c r="T5" s="9"/>
      <c r="U5" s="9"/>
      <c r="V5" s="9"/>
    </row>
    <row r="6" spans="1:22" s="128" customFormat="1" ht="15" customHeight="1" x14ac:dyDescent="0.25">
      <c r="A6" s="106"/>
      <c r="B6" s="106"/>
      <c r="C6" s="87"/>
      <c r="D6" s="184"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84"/>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8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9"/>
      <c r="J10" s="9"/>
      <c r="K10" s="9"/>
      <c r="L10" s="9"/>
      <c r="M10" s="9"/>
      <c r="N10" s="9"/>
      <c r="O10" s="9"/>
      <c r="P10" s="9"/>
      <c r="Q10" s="9"/>
      <c r="R10" s="9"/>
      <c r="S10" s="9"/>
      <c r="T10" s="9"/>
      <c r="U10" s="9"/>
      <c r="V10" s="9"/>
    </row>
    <row r="11" spans="1:22" s="94" customFormat="1" ht="15" x14ac:dyDescent="0.25">
      <c r="A11" s="106"/>
      <c r="B11" s="106"/>
      <c r="C11" s="9"/>
      <c r="D11" s="130" t="s">
        <v>129</v>
      </c>
      <c r="E11" s="130"/>
      <c r="F11" s="308"/>
      <c r="G11" s="309"/>
      <c r="H11" s="9"/>
      <c r="I11" s="218" t="s">
        <v>94</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"Salary"&amp;VLOOKUP($F$4,GrantTypes[],2,0)&amp;"[Salary]"</f>
        <v>Salary7[Salary]</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290" t="s">
        <v>266</v>
      </c>
      <c r="G13" s="291"/>
      <c r="H13" s="166"/>
      <c r="I13" s="69" t="str">
        <f>"OperationalCosts"&amp;VLOOKUP($F$4,GrantTypes[],2,0)</f>
        <v>OperationalCosts7</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156">
        <f>IF(VLOOKUP($F$4,GrantTypes[],3,0)=0,5,VLOOKUP($F$4,GrantTypes[],3,0))</f>
        <v>2</v>
      </c>
      <c r="J14" s="9"/>
      <c r="K14" s="9"/>
      <c r="L14" s="9"/>
      <c r="M14" s="9"/>
      <c r="N14" s="9"/>
      <c r="O14" s="9"/>
      <c r="P14" s="9"/>
      <c r="Q14" s="9"/>
      <c r="R14" s="9"/>
      <c r="S14" s="9"/>
      <c r="T14" s="9"/>
      <c r="U14" s="9"/>
      <c r="V14" s="9"/>
    </row>
    <row r="15" spans="1:22" s="94" customFormat="1" ht="15" customHeight="1" x14ac:dyDescent="0.25">
      <c r="A15" s="106"/>
      <c r="B15" s="106"/>
      <c r="C15" s="9"/>
      <c r="D15" s="130" t="s">
        <v>219</v>
      </c>
      <c r="E15" s="130"/>
      <c r="F15" s="223" t="s">
        <v>194</v>
      </c>
      <c r="G15" s="223" t="s">
        <v>195</v>
      </c>
      <c r="H15" s="79"/>
      <c r="I15" s="138"/>
      <c r="J15" s="9"/>
      <c r="K15" s="9"/>
      <c r="L15" s="9"/>
      <c r="M15" s="9"/>
      <c r="N15" s="9"/>
      <c r="O15" s="9"/>
      <c r="P15" s="9"/>
      <c r="Q15" s="9"/>
      <c r="R15" s="9"/>
      <c r="S15" s="9"/>
      <c r="T15" s="9"/>
      <c r="U15" s="9"/>
      <c r="V15" s="9"/>
    </row>
    <row r="16" spans="1:22" s="94" customFormat="1" ht="15" customHeight="1" x14ac:dyDescent="0.25">
      <c r="A16" s="106"/>
      <c r="B16" s="106"/>
      <c r="C16" s="132"/>
      <c r="D16" s="130" t="s">
        <v>179</v>
      </c>
      <c r="E16" s="130"/>
      <c r="F16" s="310" t="str">
        <f ca="1">IF(OR($F$15=INDEX(INDIRECT("Months"),1,1),$G$15=INDEX(INDIRECT("Years"),1)),"Select month and year above",DATE($G$15,VLOOKUP($F$15,Months[],2,0),1))</f>
        <v>Select month and year above</v>
      </c>
      <c r="G16" s="310"/>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220</v>
      </c>
      <c r="E18" s="130"/>
      <c r="F18" s="223" t="s">
        <v>194</v>
      </c>
      <c r="G18" s="223" t="s">
        <v>195</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"&amp;I14&amp;" project year(s))")&amp;":"</f>
        <v>Project duration (max 2 project year(s)):</v>
      </c>
      <c r="E21" s="130"/>
      <c r="F21" s="290" t="str">
        <f ca="1">IFERROR(IF(AND(ISNUMBER(F16),ISNUMBER(F19),$F$19&gt;EDATE($F$16,12*$I$14)),"Project duration exceeds max years",DATEDIF($F$16,$F$19+1,"y")&amp;" years, "&amp;DATEDIF($F$16,$F$19+1,"ym")&amp;" months"),"Select or revisit project dates")</f>
        <v>Select or revisit project dates</v>
      </c>
      <c r="G21" s="291"/>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98</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37"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SUM(J32:J33)+SUM(I36:J37)</f>
        <v>0</v>
      </c>
      <c r="K28" s="81"/>
      <c r="L28" s="118">
        <f ca="1">SUM(L32:L33)+SUM(K36:L37)</f>
        <v>0</v>
      </c>
      <c r="M28" s="81"/>
      <c r="N28" s="118">
        <f ca="1">SUM(N32:N33)+SUM(M36:N37)</f>
        <v>0</v>
      </c>
      <c r="O28" s="81"/>
      <c r="P28" s="118">
        <f ca="1">SUM(P32:P33)+SUM(O36:P37)</f>
        <v>0</v>
      </c>
      <c r="Q28" s="81"/>
      <c r="R28" s="118">
        <f ca="1">SUM(R32:R33)+SUM(Q36:R37)</f>
        <v>0</v>
      </c>
      <c r="S28" s="81"/>
      <c r="T28" s="118">
        <f ca="1">SUM(T32:T33)+SUM(S36:T37)</f>
        <v>0</v>
      </c>
      <c r="U28" s="81"/>
      <c r="V28" s="118">
        <f ca="1">SUM(V32:V33)+SUM(U36:V37)</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61</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107</v>
      </c>
      <c r="E31" s="147"/>
      <c r="F31" s="148"/>
      <c r="G31" s="148"/>
      <c r="H31" s="74"/>
      <c r="I31" s="39"/>
      <c r="J31" s="134"/>
      <c r="K31" s="149" t="s">
        <v>90</v>
      </c>
      <c r="L31" s="150"/>
      <c r="M31" s="151"/>
      <c r="N31" s="150"/>
      <c r="O31" s="152"/>
      <c r="P31" s="134"/>
      <c r="Q31" s="152"/>
      <c r="R31" s="134"/>
      <c r="S31" s="152"/>
      <c r="T31" s="134"/>
      <c r="U31" s="152"/>
      <c r="V31" s="134"/>
    </row>
    <row r="32" spans="1:22" s="163" customFormat="1" ht="15" customHeight="1" x14ac:dyDescent="0.25">
      <c r="A32" s="101">
        <f t="shared" si="0"/>
        <v>7</v>
      </c>
      <c r="B32" s="101">
        <f>ROW()+100</f>
        <v>132</v>
      </c>
      <c r="C32" s="102"/>
      <c r="D32" s="76" t="s">
        <v>71</v>
      </c>
      <c r="E32" s="102"/>
      <c r="F32" s="210" t="s">
        <v>25</v>
      </c>
      <c r="G32" s="96"/>
      <c r="H32" s="96"/>
      <c r="I32" s="207">
        <f ca="1">SUMIFS(32:32,$23:$23,TRUE,$30:$30,"FTE")</f>
        <v>0</v>
      </c>
      <c r="J32" s="122">
        <f ca="1">SUMIFS(32:32,$23:$23,TRUE,$30:$30,"Costs")</f>
        <v>0</v>
      </c>
      <c r="K32" s="208"/>
      <c r="L32" s="209"/>
      <c r="M32" s="208"/>
      <c r="N32" s="209"/>
      <c r="O32" s="208"/>
      <c r="P32" s="209"/>
      <c r="Q32" s="208"/>
      <c r="R32" s="209"/>
      <c r="S32" s="208"/>
      <c r="T32" s="209"/>
      <c r="U32" s="208"/>
      <c r="V32" s="209"/>
    </row>
    <row r="33" spans="1:22" s="38" customFormat="1" ht="15" customHeight="1" x14ac:dyDescent="0.25">
      <c r="A33" s="101">
        <f t="shared" si="0"/>
        <v>8</v>
      </c>
      <c r="B33" s="101">
        <v>20</v>
      </c>
      <c r="C33" s="102"/>
      <c r="D33" s="9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25">
      <c r="A34" s="101">
        <f t="shared" si="0"/>
        <v>9</v>
      </c>
      <c r="B34" s="101">
        <v>33</v>
      </c>
      <c r="C34" s="124"/>
      <c r="D34" s="26" t="s">
        <v>65</v>
      </c>
      <c r="E34" s="142"/>
      <c r="F34" s="26"/>
      <c r="G34" s="26"/>
      <c r="H34" s="26"/>
      <c r="I34" s="313" t="s">
        <v>31</v>
      </c>
      <c r="J34" s="314"/>
      <c r="K34" s="311" t="s">
        <v>29</v>
      </c>
      <c r="L34" s="312"/>
      <c r="M34" s="311" t="s">
        <v>29</v>
      </c>
      <c r="N34" s="312"/>
      <c r="O34" s="311" t="s">
        <v>29</v>
      </c>
      <c r="P34" s="312"/>
      <c r="Q34" s="311" t="s">
        <v>29</v>
      </c>
      <c r="R34" s="312"/>
      <c r="S34" s="311" t="s">
        <v>29</v>
      </c>
      <c r="T34" s="312"/>
      <c r="U34" s="311" t="s">
        <v>29</v>
      </c>
      <c r="V34" s="312"/>
    </row>
    <row r="35" spans="1:22" s="38" customFormat="1" ht="15" customHeight="1" x14ac:dyDescent="0.25">
      <c r="A35" s="101">
        <f t="shared" si="0"/>
        <v>9</v>
      </c>
      <c r="B35" s="101"/>
      <c r="C35" s="146"/>
      <c r="D35" s="147" t="s">
        <v>108</v>
      </c>
      <c r="E35" s="147"/>
      <c r="F35" s="74"/>
      <c r="G35" s="74"/>
      <c r="H35" s="74"/>
      <c r="I35" s="39"/>
      <c r="J35" s="134"/>
      <c r="K35" s="149"/>
      <c r="L35" s="134"/>
      <c r="M35" s="152"/>
      <c r="N35" s="134"/>
      <c r="O35" s="152"/>
      <c r="P35" s="134"/>
      <c r="Q35" s="152"/>
      <c r="R35" s="134"/>
      <c r="S35" s="152"/>
      <c r="T35" s="134"/>
      <c r="U35" s="152"/>
      <c r="V35" s="134"/>
    </row>
    <row r="36" spans="1:22" s="38" customFormat="1" ht="15" customHeight="1" x14ac:dyDescent="0.25">
      <c r="A36" s="101">
        <f t="shared" si="0"/>
        <v>10</v>
      </c>
      <c r="B36" s="101">
        <f>ROW()+200</f>
        <v>236</v>
      </c>
      <c r="C36" s="96"/>
      <c r="D36" s="96" t="s">
        <v>109</v>
      </c>
      <c r="E36" s="96"/>
      <c r="F36" s="96"/>
      <c r="G36" s="96"/>
      <c r="H36" s="96"/>
      <c r="I36" s="302">
        <f ca="1">SUMIFS(36:36,$23:$23,TRUE,$34:$34,"Costs")</f>
        <v>0</v>
      </c>
      <c r="J36" s="303"/>
      <c r="K36" s="323">
        <f ca="1">IF(AND(ISNUMBER(SEARCH("months",$F$21))),DATEDIF(K$25,L$25+1,"m")*INDEX(INDIRECT($I$13),1),0)</f>
        <v>0</v>
      </c>
      <c r="L36" s="324"/>
      <c r="M36" s="323">
        <f ca="1">IF(AND(ISNUMBER(SEARCH("months",$F$21))),DATEDIF(M$25,N$25+1,"m")*INDEX(INDIRECT($I$13),1),0)</f>
        <v>0</v>
      </c>
      <c r="N36" s="324"/>
      <c r="O36" s="323">
        <f ca="1">IF(AND(ISNUMBER(SEARCH("months",$F$21))),DATEDIF(O$25,P$25+1,"m")*INDEX(INDIRECT($I$13),1),0)</f>
        <v>0</v>
      </c>
      <c r="P36" s="324"/>
      <c r="Q36" s="323">
        <f ca="1">IF(AND(ISNUMBER(SEARCH("months",$F$21))),DATEDIF(Q$25,R$25+1,"m")*INDEX(INDIRECT($I$13),1),0)</f>
        <v>0</v>
      </c>
      <c r="R36" s="324"/>
      <c r="S36" s="323">
        <f ca="1">IF(AND(ISNUMBER(SEARCH("months",$F$21))),DATEDIF(S$25,T$25+1,"m")*INDEX(INDIRECT($I$13),1),0)</f>
        <v>0</v>
      </c>
      <c r="T36" s="324"/>
      <c r="U36" s="323">
        <f ca="1">IF(AND(ISNUMBER(SEARCH("months",$F$21))),DATEDIF(U$25,V$25+1,"m")*INDEX(INDIRECT($I$13),1),0)</f>
        <v>0</v>
      </c>
      <c r="V36" s="324"/>
    </row>
    <row r="37" spans="1:22" s="38" customFormat="1" ht="15" customHeight="1" x14ac:dyDescent="0.25">
      <c r="A37" s="101">
        <f t="shared" si="0"/>
        <v>11</v>
      </c>
      <c r="B37" s="101">
        <v>20</v>
      </c>
      <c r="C37" s="96"/>
      <c r="D37" s="96"/>
      <c r="E37" s="96"/>
      <c r="F37" s="96"/>
      <c r="G37" s="96"/>
      <c r="H37" s="96"/>
      <c r="I37" s="109"/>
      <c r="J37" s="122">
        <f ca="1">SUMIFS(37:37,$23:$23,TRUE,$34:$34,"Costs")</f>
        <v>0</v>
      </c>
      <c r="K37" s="141"/>
      <c r="L37" s="72"/>
      <c r="M37" s="141"/>
      <c r="N37" s="72"/>
      <c r="O37" s="141"/>
      <c r="P37" s="72"/>
      <c r="Q37" s="141"/>
      <c r="R37" s="72"/>
      <c r="S37" s="141"/>
      <c r="T37" s="72"/>
      <c r="U37" s="141"/>
      <c r="V37" s="72"/>
    </row>
  </sheetData>
  <sheetProtection algorithmName="SHA-512" hashValue="W2Be92XKDe8hiQe7LzXPDo2jZwvIEarxu9w0n2yymdOmaiPoQNwzxWKCN+ka36ayWIOg8pKYZPV4Rd4rYBm6Sg==" saltValue="tvjIgwFEIQ2R0Yw3/1BOng==" spinCount="100000" sheet="1" objects="1" scenarios="1"/>
  <mergeCells count="20">
    <mergeCell ref="U34:V34"/>
    <mergeCell ref="I36:J36"/>
    <mergeCell ref="K36:L36"/>
    <mergeCell ref="M36:N36"/>
    <mergeCell ref="O36:P36"/>
    <mergeCell ref="Q36:R36"/>
    <mergeCell ref="S36:T36"/>
    <mergeCell ref="U36:V36"/>
    <mergeCell ref="I34:J34"/>
    <mergeCell ref="K34:L34"/>
    <mergeCell ref="M34:N34"/>
    <mergeCell ref="O34:P34"/>
    <mergeCell ref="Q34:R34"/>
    <mergeCell ref="S34:T34"/>
    <mergeCell ref="F21:G21"/>
    <mergeCell ref="F4:G4"/>
    <mergeCell ref="F11:G11"/>
    <mergeCell ref="F13:G13"/>
    <mergeCell ref="F16:G16"/>
    <mergeCell ref="F19:G19"/>
  </mergeCells>
  <conditionalFormatting sqref="C5">
    <cfRule type="expression" dxfId="96" priority="1">
      <formula>$C$5&lt;&gt;""</formula>
    </cfRule>
  </conditionalFormatting>
  <conditionalFormatting sqref="F21:G21">
    <cfRule type="expression" dxfId="95" priority="9">
      <formula>$F$21="Project duration exceeds max years"</formula>
    </cfRule>
  </conditionalFormatting>
  <conditionalFormatting sqref="H13">
    <cfRule type="expression" dxfId="94" priority="8">
      <formula>$F$13&lt;&gt;"Other Danish research Institution"</formula>
    </cfRule>
  </conditionalFormatting>
  <conditionalFormatting sqref="J28">
    <cfRule type="expression" dxfId="93" priority="10">
      <formula>$F$27&lt;&gt;""</formula>
    </cfRule>
  </conditionalFormatting>
  <conditionalFormatting sqref="M1:N1048576">
    <cfRule type="expression" dxfId="92" priority="7">
      <formula>$M$26="0 months"</formula>
    </cfRule>
  </conditionalFormatting>
  <conditionalFormatting sqref="O1:P1048576">
    <cfRule type="expression" dxfId="91" priority="6">
      <formula>$O$26="0 months"</formula>
    </cfRule>
  </conditionalFormatting>
  <conditionalFormatting sqref="Q1:R1048576">
    <cfRule type="expression" dxfId="90" priority="5">
      <formula>$Q$26="0 months"</formula>
    </cfRule>
  </conditionalFormatting>
  <conditionalFormatting sqref="S1:T1048576">
    <cfRule type="expression" dxfId="89" priority="4">
      <formula>$S$26="0 months"</formula>
    </cfRule>
  </conditionalFormatting>
  <conditionalFormatting sqref="U1:V1048576">
    <cfRule type="expression" dxfId="88" priority="3">
      <formula>$U$26="0 months"</formula>
    </cfRule>
  </conditionalFormatting>
  <dataValidations count="8">
    <dataValidation type="custom" allowBlank="1" showInputMessage="1" showErrorMessage="1" error="Select title and enter whole numbers only" sqref="L32 N32 P32 R32 T32 V32" xr:uid="{3EE3CF63-A46A-40F1-9F52-5FE49E3DC0D8}">
      <formula1>AND($D32&lt;&gt;INDEX(INDIRECT($I$12),1),ISNUMBER(L32),ROUND(L32,0)=L32)</formula1>
    </dataValidation>
    <dataValidation type="custom" allowBlank="1" showInputMessage="1" showErrorMessage="1" error="Select title and enter max 2 decimal places_x000a_(ensure the FTE is within the limit for the given period)" sqref="K32 M32 O32 Q32 S32 U32" xr:uid="{D868A18D-548F-4E6E-87AB-8186537BAFA8}">
      <formula1>AND($D32&lt;&gt;INDEX(INDIRECT($I$12),1),ISNUMBER(K32),ROUND(K32,2)=K32,K32&lt;=ROUNDUP(DATEDIF(K$25,L$25+1,"m")/12,2))</formula1>
    </dataValidation>
    <dataValidation type="list" allowBlank="1" showInputMessage="1" showErrorMessage="1" sqref="G18" xr:uid="{663C35B2-C614-4954-884C-E2230C52902F}">
      <formula1>INDIRECT("Years")</formula1>
    </dataValidation>
    <dataValidation type="list" allowBlank="1" showInputMessage="1" showErrorMessage="1" sqref="F15 F18" xr:uid="{C8BBB2AB-FAFD-405D-8531-E818F07B1246}">
      <formula1>INDIRECT("Months[Month]")</formula1>
    </dataValidation>
    <dataValidation type="list" allowBlank="1" showInputMessage="1" showErrorMessage="1" sqref="D32" xr:uid="{3827C1C7-7DCC-4164-A917-8D3F4F676259}">
      <formula1>INDIRECT($I$12)</formula1>
    </dataValidation>
    <dataValidation type="decimal" allowBlank="1" showInputMessage="1" showErrorMessage="1" sqref="V33 L33 N33 P33 R33 T33 K36 K37:XFD37 Q36 S36 M36 O36 W36:XFD36 U36" xr:uid="{BDFBB9E7-E594-438B-B452-32281049879B}">
      <formula1>0</formula1>
      <formula2>1000000000</formula2>
    </dataValidation>
    <dataValidation type="decimal" allowBlank="1" showInputMessage="1" showErrorMessage="1" error="FTE too high for the given budget period" sqref="S33 K33 M33 O33 Q33 U33" xr:uid="{8D0783DB-8E6C-4FBF-A963-A96250B16D1C}">
      <formula1>0</formula1>
      <formula2>ROUNDUP(DATEDIF(K$25,L$25+1,"m")/12,1)</formula2>
    </dataValidation>
    <dataValidation type="list" allowBlank="1" showInputMessage="1" showErrorMessage="1" sqref="G15" xr:uid="{20C98381-6225-4B3B-B786-E6AE34A73E66}">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C9372CFA-AC5E-41B1-AEB9-8AC3F6E33B96}">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C581-1672-4C8D-914E-1C8CB3D1B914}">
  <sheetPr codeName="Sheet10"/>
  <dimension ref="A1:V37"/>
  <sheetViews>
    <sheetView showGridLines="0" zoomScaleNormal="100" workbookViewId="0">
      <selection activeCell="I1" sqref="I1"/>
    </sheetView>
  </sheetViews>
  <sheetFormatPr defaultColWidth="0" defaultRowHeight="14.45" customHeight="1" zeroHeight="1" x14ac:dyDescent="0.25"/>
  <cols>
    <col min="1" max="2" width="1.7109375" style="129" customWidth="1"/>
    <col min="3" max="3" width="1.7109375" style="139" customWidth="1"/>
    <col min="4" max="4" width="40.7109375" style="165" customWidth="1"/>
    <col min="5" max="5" width="1.7109375" style="165" customWidth="1"/>
    <col min="6" max="7" width="23.7109375" style="165" customWidth="1"/>
    <col min="8" max="8" width="25.7109375" style="165" customWidth="1"/>
    <col min="9" max="12" width="13.7109375" style="165" customWidth="1"/>
    <col min="13" max="22" width="13.7109375" style="139" customWidth="1"/>
    <col min="23" max="16384" width="13.7109375" style="21" hidden="1"/>
  </cols>
  <sheetData>
    <row r="1" spans="1:22" ht="49.5" customHeight="1" x14ac:dyDescent="0.25">
      <c r="C1" s="86"/>
      <c r="D1" s="85"/>
      <c r="E1" s="85"/>
      <c r="F1" s="85"/>
      <c r="G1" s="85"/>
      <c r="H1" s="85"/>
      <c r="I1" s="105" t="str">
        <f>HYPERLINK("#'Start page'!$A$1","Go to start page")</f>
        <v>Go to start page</v>
      </c>
      <c r="J1" s="191"/>
      <c r="K1" s="105" t="str">
        <f>HYPERLINK("#'Finalized budget'!$A$1","Go to finalized budget")</f>
        <v>Go to finalized budget</v>
      </c>
      <c r="L1" s="85"/>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92</v>
      </c>
      <c r="E4" s="9"/>
      <c r="F4" s="290" t="s">
        <v>79</v>
      </c>
      <c r="G4" s="291"/>
      <c r="H4" s="9"/>
      <c r="I4" s="275" t="s">
        <v>259</v>
      </c>
      <c r="J4" s="9"/>
      <c r="K4" s="9"/>
      <c r="L4" s="9"/>
      <c r="M4" s="9"/>
      <c r="N4" s="9"/>
      <c r="O4" s="9"/>
      <c r="P4" s="9"/>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75" t="s">
        <v>177</v>
      </c>
      <c r="J5" s="9"/>
      <c r="K5" s="9"/>
      <c r="L5" s="9"/>
      <c r="M5" s="9"/>
      <c r="N5" s="9"/>
      <c r="O5" s="9"/>
      <c r="P5" s="9"/>
      <c r="Q5" s="9"/>
      <c r="R5" s="9"/>
      <c r="S5" s="9"/>
      <c r="T5" s="9"/>
      <c r="U5" s="9"/>
      <c r="V5" s="9"/>
    </row>
    <row r="6" spans="1:22" s="128" customFormat="1" ht="15" customHeight="1" x14ac:dyDescent="0.25">
      <c r="A6" s="106"/>
      <c r="B6" s="106"/>
      <c r="C6" s="87"/>
      <c r="D6" s="18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84"/>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8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129</v>
      </c>
      <c r="E11" s="130"/>
      <c r="F11" s="308"/>
      <c r="G11" s="309"/>
      <c r="H11" s="9"/>
      <c r="I11" s="218" t="s">
        <v>94</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32" t="str">
        <f>"Institution"&amp;VLOOKUP($F$4,GrantTypes[],2,0)</f>
        <v>Institution8</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15" t="s">
        <v>75</v>
      </c>
      <c r="G13" s="316"/>
      <c r="H13" s="257" t="s">
        <v>244</v>
      </c>
      <c r="I13" s="232" t="str">
        <f>"Salary"&amp;VLOOKUP($F$4,GrantTypes[],2,0)&amp;"[Salary]"</f>
        <v>Salary8[Salary]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232" t="str">
        <f>"OperationalCosts"&amp;VLOOKUP($F$4,GrantTypes[],2,0)</f>
        <v>OperationalCosts8</v>
      </c>
      <c r="J14" s="9"/>
      <c r="K14" s="9"/>
      <c r="L14" s="9"/>
      <c r="M14" s="9"/>
      <c r="N14" s="9"/>
      <c r="O14" s="9"/>
      <c r="P14" s="9"/>
      <c r="Q14" s="9"/>
      <c r="R14" s="9"/>
      <c r="S14" s="9"/>
      <c r="T14" s="9"/>
      <c r="U14" s="9"/>
      <c r="V14" s="9"/>
    </row>
    <row r="15" spans="1:22" s="94" customFormat="1" ht="15" customHeight="1" x14ac:dyDescent="0.25">
      <c r="A15" s="106"/>
      <c r="B15" s="106"/>
      <c r="C15" s="9"/>
      <c r="D15" s="130" t="s">
        <v>219</v>
      </c>
      <c r="E15" s="130"/>
      <c r="F15" s="223" t="s">
        <v>194</v>
      </c>
      <c r="G15" s="223" t="s">
        <v>195</v>
      </c>
      <c r="H15" s="79"/>
      <c r="I15" s="194">
        <f>IF(VLOOKUP($F$4,GrantTypes[],3,0)=0,5,VLOOKUP($F$4,GrantTypes[],3,0))</f>
        <v>1</v>
      </c>
      <c r="J15" s="9"/>
      <c r="K15" s="9"/>
      <c r="L15" s="9"/>
      <c r="M15" s="9"/>
      <c r="N15" s="9"/>
      <c r="O15" s="9"/>
      <c r="P15" s="9"/>
      <c r="Q15" s="9"/>
      <c r="R15" s="9"/>
      <c r="S15" s="9"/>
      <c r="T15" s="9"/>
      <c r="U15" s="9"/>
      <c r="V15" s="9"/>
    </row>
    <row r="16" spans="1:22" s="94" customFormat="1" ht="15" customHeight="1" x14ac:dyDescent="0.25">
      <c r="A16" s="106"/>
      <c r="B16" s="106"/>
      <c r="C16" s="132"/>
      <c r="D16" s="130" t="s">
        <v>179</v>
      </c>
      <c r="E16" s="130"/>
      <c r="F16" s="310" t="str">
        <f ca="1">IF(OR($F$15=INDEX(INDIRECT("Months"),1,1),$G$15=INDEX(INDIRECT("Years"),1)),"Select month and year above",DATE($G$15,VLOOKUP($F$15,Months[],2,0),1))</f>
        <v>Select month and year above</v>
      </c>
      <c r="G16" s="310"/>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220</v>
      </c>
      <c r="E18" s="130"/>
      <c r="F18" s="223" t="s">
        <v>194</v>
      </c>
      <c r="G18" s="223" t="s">
        <v>195</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"&amp;I15&amp;" project year(s))")&amp;":"</f>
        <v>Project duration (max 1 project year(s)):</v>
      </c>
      <c r="E21" s="130"/>
      <c r="F21" s="290" t="str">
        <f ca="1">IFERROR(IF(AND(ISNUMBER(F16),ISNUMBER(F19),$F$19&gt;EDATE($F$16,12*$I$15)),"Project duration exceeds max years",DATEDIF($F$16,$F$19+1,"y")&amp;" years, "&amp;DATEDIF($F$16,$F$19+1,"ym")&amp;" months"),"Select or revisit project dates")</f>
        <v>Select or revisit project dates</v>
      </c>
      <c r="G21" s="291"/>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98</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37"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J32+I36</f>
        <v>0</v>
      </c>
      <c r="K28" s="81"/>
      <c r="L28" s="118">
        <f ca="1">L32+K36</f>
        <v>0</v>
      </c>
      <c r="M28" s="81"/>
      <c r="N28" s="118">
        <f ca="1">N32+M36</f>
        <v>0</v>
      </c>
      <c r="O28" s="81"/>
      <c r="P28" s="118">
        <f ca="1">P32+O36</f>
        <v>0</v>
      </c>
      <c r="Q28" s="81"/>
      <c r="R28" s="118">
        <f ca="1">R32+Q36</f>
        <v>0</v>
      </c>
      <c r="S28" s="81"/>
      <c r="T28" s="118">
        <f ca="1">T32+S36</f>
        <v>0</v>
      </c>
      <c r="U28" s="81"/>
      <c r="V28" s="118">
        <f ca="1">V32+U36</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61</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131</v>
      </c>
      <c r="E31" s="147"/>
      <c r="F31" s="148"/>
      <c r="G31" s="148"/>
      <c r="H31" s="74"/>
      <c r="I31" s="39"/>
      <c r="J31" s="134"/>
      <c r="K31" s="149" t="s">
        <v>90</v>
      </c>
      <c r="L31" s="150"/>
      <c r="M31" s="151"/>
      <c r="N31" s="150"/>
      <c r="O31" s="152"/>
      <c r="P31" s="134"/>
      <c r="Q31" s="152"/>
      <c r="R31" s="134"/>
      <c r="S31" s="152"/>
      <c r="T31" s="134"/>
      <c r="U31" s="152"/>
      <c r="V31" s="134"/>
    </row>
    <row r="32" spans="1:22" s="163" customFormat="1" ht="15" customHeight="1" x14ac:dyDescent="0.25">
      <c r="A32" s="101">
        <f t="shared" ca="1" si="0"/>
        <v>6</v>
      </c>
      <c r="B32" s="101">
        <f ca="1">IF(D32&lt;&gt;INDEX(INDIRECT($I$13),1),ROW()+100,0)</f>
        <v>0</v>
      </c>
      <c r="C32" s="102"/>
      <c r="D32" s="76" t="s">
        <v>71</v>
      </c>
      <c r="E32" s="102"/>
      <c r="F32" s="96"/>
      <c r="G32" s="96"/>
      <c r="H32" s="96"/>
      <c r="I32" s="207">
        <f ca="1">SUMIFS(32:32,$23:$23,TRUE,$30:$30,"FTE")</f>
        <v>0</v>
      </c>
      <c r="J32" s="122">
        <f ca="1">SUMIFS(32:32,$23:$23,TRUE,$30:$30,"Costs")</f>
        <v>0</v>
      </c>
      <c r="K32" s="230"/>
      <c r="L32" s="209"/>
      <c r="M32" s="230"/>
      <c r="N32" s="209"/>
      <c r="O32" s="230"/>
      <c r="P32" s="209"/>
      <c r="Q32" s="230"/>
      <c r="R32" s="209"/>
      <c r="S32" s="230"/>
      <c r="T32" s="209"/>
      <c r="U32" s="230"/>
      <c r="V32" s="209"/>
    </row>
    <row r="33" spans="1:22" s="38" customFormat="1" ht="15" customHeight="1" x14ac:dyDescent="0.25">
      <c r="A33" s="101">
        <f t="shared" ca="1" si="0"/>
        <v>7</v>
      </c>
      <c r="B33" s="101">
        <v>20</v>
      </c>
      <c r="C33" s="102"/>
      <c r="D33" s="9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25">
      <c r="A34" s="101">
        <f t="shared" ca="1" si="0"/>
        <v>8</v>
      </c>
      <c r="B34" s="101">
        <v>33</v>
      </c>
      <c r="C34" s="124"/>
      <c r="D34" s="26" t="s">
        <v>65</v>
      </c>
      <c r="E34" s="142"/>
      <c r="F34" s="26"/>
      <c r="G34" s="26"/>
      <c r="H34" s="26"/>
      <c r="I34" s="313" t="s">
        <v>31</v>
      </c>
      <c r="J34" s="314"/>
      <c r="K34" s="311" t="s">
        <v>29</v>
      </c>
      <c r="L34" s="312"/>
      <c r="M34" s="311" t="s">
        <v>29</v>
      </c>
      <c r="N34" s="312"/>
      <c r="O34" s="311" t="s">
        <v>29</v>
      </c>
      <c r="P34" s="312"/>
      <c r="Q34" s="311" t="s">
        <v>29</v>
      </c>
      <c r="R34" s="312"/>
      <c r="S34" s="311" t="s">
        <v>29</v>
      </c>
      <c r="T34" s="312"/>
      <c r="U34" s="311" t="s">
        <v>29</v>
      </c>
      <c r="V34" s="312"/>
    </row>
    <row r="35" spans="1:22" s="38" customFormat="1" ht="15" customHeight="1" x14ac:dyDescent="0.25">
      <c r="A35" s="101">
        <f t="shared" ca="1" si="0"/>
        <v>8</v>
      </c>
      <c r="B35" s="101"/>
      <c r="C35" s="146"/>
      <c r="D35" s="147" t="s">
        <v>108</v>
      </c>
      <c r="E35" s="147"/>
      <c r="F35" s="74"/>
      <c r="G35" s="74"/>
      <c r="H35" s="74"/>
      <c r="I35" s="39"/>
      <c r="J35" s="134"/>
      <c r="K35" s="149"/>
      <c r="L35" s="134"/>
      <c r="M35" s="152"/>
      <c r="N35" s="134"/>
      <c r="O35" s="152"/>
      <c r="P35" s="134"/>
      <c r="Q35" s="152"/>
      <c r="R35" s="134"/>
      <c r="S35" s="152"/>
      <c r="T35" s="134"/>
      <c r="U35" s="152"/>
      <c r="V35" s="134"/>
    </row>
    <row r="36" spans="1:22" s="38" customFormat="1" ht="15" customHeight="1" x14ac:dyDescent="0.25">
      <c r="A36" s="101">
        <f t="shared" ca="1" si="0"/>
        <v>9</v>
      </c>
      <c r="B36" s="101">
        <f>ROW()+200</f>
        <v>236</v>
      </c>
      <c r="C36" s="96"/>
      <c r="D36" s="96" t="s">
        <v>109</v>
      </c>
      <c r="E36" s="96"/>
      <c r="F36" s="96"/>
      <c r="G36" s="96"/>
      <c r="H36" s="96"/>
      <c r="I36" s="328">
        <f ca="1">SUMIFS(36:36,$23:$23,TRUE,$34:$34,"Costs")</f>
        <v>0</v>
      </c>
      <c r="J36" s="329"/>
      <c r="K36" s="323">
        <f ca="1">IF(AND(ISNUMBER($F$16),ISNUMBER($F$19)),INDEX(INDIRECT($I$14),1,1)*DATEDIF(K$25,L$25+1,"m"),0)</f>
        <v>0</v>
      </c>
      <c r="L36" s="324"/>
      <c r="M36" s="323">
        <f ca="1">IF(AND(ISNUMBER($F$16),ISNUMBER($F$19)),INDEX(INDIRECT($I$14),1,1)*DATEDIF(M$25,N$25+1,"m"),0)</f>
        <v>0</v>
      </c>
      <c r="N36" s="324"/>
      <c r="O36" s="323">
        <f ca="1">IF(AND(ISNUMBER($F$16),ISNUMBER($F$19)),INDEX(INDIRECT($I$14),1,1)*DATEDIF(O$25,P$25+1,"m"),0)</f>
        <v>0</v>
      </c>
      <c r="P36" s="324"/>
      <c r="Q36" s="323">
        <f ca="1">IF(AND(ISNUMBER($F$16),ISNUMBER($F$19)),INDEX(INDIRECT($I$14),1,1)*DATEDIF(Q$25,R$25+1,"m"),0)</f>
        <v>0</v>
      </c>
      <c r="R36" s="324"/>
      <c r="S36" s="323">
        <f ca="1">IF(AND(ISNUMBER($F$16),ISNUMBER($F$19)),INDEX(INDIRECT($I$14),1,1)*DATEDIF(S$25,T$25+1,"m"),0)</f>
        <v>0</v>
      </c>
      <c r="T36" s="324"/>
      <c r="U36" s="323">
        <f ca="1">IF(AND(ISNUMBER($F$16),ISNUMBER($F$19)),INDEX(INDIRECT($I$14),1,1)*DATEDIF(U$25,V$25+1,"m"),0)</f>
        <v>0</v>
      </c>
      <c r="V36" s="324"/>
    </row>
    <row r="37" spans="1:22" s="38" customFormat="1" ht="15" customHeight="1" x14ac:dyDescent="0.25">
      <c r="A37" s="101">
        <f t="shared" ca="1" si="0"/>
        <v>10</v>
      </c>
      <c r="B37" s="101">
        <v>20</v>
      </c>
      <c r="C37" s="96"/>
      <c r="D37" s="96"/>
      <c r="E37" s="96"/>
      <c r="F37" s="96"/>
      <c r="G37" s="96"/>
      <c r="H37" s="96"/>
      <c r="I37" s="109"/>
      <c r="J37" s="122">
        <f ca="1">SUMIFS(37:37,$23:$23,TRUE,$34:$34,"Costs")</f>
        <v>0</v>
      </c>
      <c r="K37" s="141"/>
      <c r="L37" s="72"/>
      <c r="M37" s="141"/>
      <c r="N37" s="72"/>
      <c r="O37" s="141"/>
      <c r="P37" s="72"/>
      <c r="Q37" s="141"/>
      <c r="R37" s="72"/>
      <c r="S37" s="141"/>
      <c r="T37" s="72"/>
      <c r="U37" s="141"/>
      <c r="V37" s="72"/>
    </row>
  </sheetData>
  <sheetProtection algorithmName="SHA-512" hashValue="ShUkAuWlZ6WDixoJmWTZQwHLG3c8Hz/BR8wDrZa2g2Mbv/XWawxJ/q7iqX85317wQ3Jov0w5Sdgob5X7KXrXYg==" saltValue="DJkj2KEMDqTNOzkUgm8Qkg==" spinCount="100000" sheet="1" objects="1" scenarios="1"/>
  <mergeCells count="20">
    <mergeCell ref="F21:G21"/>
    <mergeCell ref="F13:G13"/>
    <mergeCell ref="F4:G4"/>
    <mergeCell ref="F11:G11"/>
    <mergeCell ref="F16:G16"/>
    <mergeCell ref="F19:G19"/>
    <mergeCell ref="I34:J34"/>
    <mergeCell ref="I36:J36"/>
    <mergeCell ref="K36:L36"/>
    <mergeCell ref="M36:N36"/>
    <mergeCell ref="O36:P36"/>
    <mergeCell ref="Q36:R36"/>
    <mergeCell ref="S36:T36"/>
    <mergeCell ref="U36:V36"/>
    <mergeCell ref="K34:L34"/>
    <mergeCell ref="M34:N34"/>
    <mergeCell ref="O34:P34"/>
    <mergeCell ref="Q34:R34"/>
    <mergeCell ref="S34:T34"/>
    <mergeCell ref="U34:V34"/>
  </mergeCells>
  <conditionalFormatting sqref="C5">
    <cfRule type="expression" dxfId="86" priority="5">
      <formula>$C$5&lt;&gt;""</formula>
    </cfRule>
  </conditionalFormatting>
  <conditionalFormatting sqref="F21:G21">
    <cfRule type="expression" dxfId="85" priority="213">
      <formula>$F$21="Project duration exceeds max years"</formula>
    </cfRule>
  </conditionalFormatting>
  <conditionalFormatting sqref="H13">
    <cfRule type="expression" dxfId="84" priority="210">
      <formula>$F$13&lt;&gt;"Other Danish research Institution"</formula>
    </cfRule>
  </conditionalFormatting>
  <conditionalFormatting sqref="J28">
    <cfRule type="expression" dxfId="83" priority="216">
      <formula>$F$27&lt;&gt;""</formula>
    </cfRule>
  </conditionalFormatting>
  <conditionalFormatting sqref="M1:N1048576">
    <cfRule type="expression" dxfId="82" priority="207">
      <formula>$M$26="0 months"</formula>
    </cfRule>
  </conditionalFormatting>
  <conditionalFormatting sqref="O1:P1048576">
    <cfRule type="expression" dxfId="81" priority="204">
      <formula>$O$26="0 months"</formula>
    </cfRule>
  </conditionalFormatting>
  <conditionalFormatting sqref="Q1:R1048576">
    <cfRule type="expression" dxfId="80" priority="49">
      <formula>$Q$26="0 months"</formula>
    </cfRule>
  </conditionalFormatting>
  <conditionalFormatting sqref="S1:T1048576">
    <cfRule type="expression" dxfId="79" priority="45">
      <formula>$S$26="0 months"</formula>
    </cfRule>
  </conditionalFormatting>
  <conditionalFormatting sqref="U1:V1048576">
    <cfRule type="expression" dxfId="78" priority="37">
      <formula>$U$26="0 months"</formula>
    </cfRule>
  </conditionalFormatting>
  <dataValidations count="10">
    <dataValidation type="list" allowBlank="1" showInputMessage="1" showErrorMessage="1" sqref="F13:G13" xr:uid="{68D0928E-6BA2-4BC1-BEB6-4C65B9F1C835}">
      <formula1>INDIRECT($I$12)</formula1>
    </dataValidation>
    <dataValidation type="decimal" allowBlank="1" showInputMessage="1" showErrorMessage="1" sqref="K33 M33 O33 Q33 S33 U33" xr:uid="{2757C51C-A3F1-4293-B657-8EDA540AEA79}">
      <formula1>0</formula1>
      <formula2>ROUNDUP(DATEDIF(K$25,L$25+1,"m")/12,1)</formula2>
    </dataValidation>
    <dataValidation type="decimal" allowBlank="1" showInputMessage="1" showErrorMessage="1" sqref="V33 L33 N33 P33 R33 T33 W36:XFD37 K37:V37" xr:uid="{3E9EBF01-3B02-43EF-ACAF-0571BE5A74CB}">
      <formula1>0</formula1>
      <formula2>1000000000</formula2>
    </dataValidation>
    <dataValidation type="list" allowBlank="1" showInputMessage="1" showErrorMessage="1" sqref="D32" xr:uid="{E8512A97-3EE4-4EF1-A04A-9FA10F657935}">
      <formula1>INDIRECT($I$13)</formula1>
    </dataValidation>
    <dataValidation type="custom" allowBlank="1" showInputMessage="1" showErrorMessage="1" error="Ensure the entered cost is limited to one decimal place" sqref="Q36 O36 M36 S36 K36 U36" xr:uid="{F93C3866-B676-46B3-AF9F-0E48A8C4C0A6}">
      <formula1>AND(ISNUMBER(K36),ROUND(K36,0)=K36)</formula1>
    </dataValidation>
    <dataValidation type="list" allowBlank="1" showInputMessage="1" showErrorMessage="1" sqref="G18" xr:uid="{BDF53D17-B9B4-4F20-90EF-4EC133F614F8}">
      <formula1>INDIRECT("Years")</formula1>
    </dataValidation>
    <dataValidation type="list" allowBlank="1" showInputMessage="1" showErrorMessage="1" sqref="F15 F18" xr:uid="{A36B2CC0-EB7D-4EC2-A7CC-053ED3C51440}">
      <formula1>INDIRECT("Months[Month]")</formula1>
    </dataValidation>
    <dataValidation type="custom" allowBlank="1" showInputMessage="1" showErrorMessage="1" error="Select title and enter max 2 decimal places_x000a_(ensure the FTE is within the limit for the given period)" sqref="K32 M32 O32 Q32 S32 U32" xr:uid="{3B13FA93-2CED-4FF3-8C20-151962146EDC}">
      <formula1>AND($D32&lt;&gt;INDEX(INDIRECT($I$13),1),ISNUMBER(K32),ROUND(K32,2)=K32,K32&lt;=ROUNDUP(DATEDIF(K$25,L$25+1,"m")/12,2))</formula1>
    </dataValidation>
    <dataValidation type="custom" allowBlank="1" showInputMessage="1" showErrorMessage="1" error="Select title and enter whole numbers only" sqref="L32 N32 P32 R32 T32 V32" xr:uid="{32FE9104-4AA6-4F43-9304-908C01A148F1}">
      <formula1>AND($D32&lt;&gt;INDEX(INDIRECT($I$13),1),ISNUMBER(L32),ROUND(L32,0)=L32)</formula1>
    </dataValidation>
    <dataValidation type="list" allowBlank="1" showInputMessage="1" showErrorMessage="1" sqref="G15" xr:uid="{C9F3917A-47C1-4872-9D9D-EFD0A5E35C28}">
      <formula1>INDIRECT("StartYear")</formula1>
    </dataValidation>
  </dataValidations>
  <pageMargins left="0.7" right="0.7" top="0.75" bottom="0.75" header="0.3" footer="0.3"/>
  <pageSetup paperSize="9" orientation="portrait" r:id="rId1"/>
  <ignoredErrors>
    <ignoredError sqref="L23:T23 U23 L24 N24 P24 R24 T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0" id="{7383117C-FD08-4312-8370-1F97C24F90E7}">
            <xm:f>'Start page'!$C$22&lt;&gt;$F$4</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35FA0-65EA-4C62-88FD-5B404E1ADB35}">
  <sheetPr codeName="Sheet9"/>
  <dimension ref="A1:W52"/>
  <sheetViews>
    <sheetView showGridLines="0" workbookViewId="0">
      <selection activeCell="I1" sqref="I1"/>
    </sheetView>
  </sheetViews>
  <sheetFormatPr defaultColWidth="0" defaultRowHeight="14.45" customHeight="1" zeroHeight="1" x14ac:dyDescent="0.25"/>
  <cols>
    <col min="1" max="2" width="1.7109375" style="129" customWidth="1"/>
    <col min="3" max="3" width="1.7109375" style="139" customWidth="1"/>
    <col min="4" max="4" width="40.7109375" style="165" customWidth="1"/>
    <col min="5" max="5" width="1.7109375" style="165" customWidth="1"/>
    <col min="6" max="7" width="23.7109375" style="165" customWidth="1"/>
    <col min="8" max="8" width="25.7109375" style="165" customWidth="1"/>
    <col min="9" max="12" width="13.7109375" style="165" customWidth="1"/>
    <col min="13" max="22" width="13.7109375" style="139" customWidth="1"/>
    <col min="23" max="23" width="0" style="21" hidden="1" customWidth="1"/>
    <col min="24" max="16384" width="13.7109375" style="21" hidden="1"/>
  </cols>
  <sheetData>
    <row r="1" spans="1:22" ht="49.5" customHeight="1" x14ac:dyDescent="0.25">
      <c r="C1" s="86"/>
      <c r="D1" s="85"/>
      <c r="E1" s="85"/>
      <c r="F1" s="85"/>
      <c r="G1" s="85"/>
      <c r="H1" s="85"/>
      <c r="I1" s="104" t="str">
        <f>HYPERLINK("#'Start page'!$A$1","Go to start page")</f>
        <v>Go to start page</v>
      </c>
      <c r="J1" s="85"/>
      <c r="K1" s="191" t="str">
        <f>HYPERLINK("#'Finalized budget'!$A$1","Go to finalized budget")</f>
        <v>Go to finalized budget</v>
      </c>
      <c r="L1" s="85"/>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92</v>
      </c>
      <c r="E4" s="9"/>
      <c r="F4" s="290" t="s">
        <v>256</v>
      </c>
      <c r="G4" s="291"/>
      <c r="H4" s="9"/>
      <c r="I4" s="273" t="s">
        <v>259</v>
      </c>
      <c r="J4" s="9"/>
      <c r="K4" s="9"/>
      <c r="L4" s="9"/>
      <c r="M4" s="9"/>
      <c r="N4" s="9"/>
      <c r="O4" s="9"/>
      <c r="P4" s="9"/>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75" t="s">
        <v>177</v>
      </c>
      <c r="J5" s="9"/>
      <c r="K5" s="9"/>
      <c r="L5" s="9"/>
      <c r="M5" s="9"/>
      <c r="N5" s="9"/>
      <c r="O5" s="9"/>
      <c r="P5" s="9"/>
      <c r="Q5" s="9"/>
      <c r="R5" s="9"/>
      <c r="S5" s="9"/>
      <c r="T5" s="9"/>
      <c r="U5" s="9"/>
      <c r="V5" s="9"/>
    </row>
    <row r="6" spans="1:22" s="128" customFormat="1" ht="15" customHeight="1" x14ac:dyDescent="0.25">
      <c r="A6" s="106"/>
      <c r="B6" s="106"/>
      <c r="C6" s="87"/>
      <c r="D6" s="18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84"/>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8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138"/>
      <c r="K10" s="9"/>
      <c r="L10" s="9"/>
      <c r="M10" s="9"/>
      <c r="N10" s="9"/>
      <c r="O10" s="9"/>
      <c r="P10" s="9"/>
      <c r="Q10" s="9"/>
      <c r="R10" s="9"/>
      <c r="S10" s="9"/>
      <c r="T10" s="9"/>
      <c r="U10" s="9"/>
      <c r="V10" s="9"/>
    </row>
    <row r="11" spans="1:22" s="94" customFormat="1" ht="15" x14ac:dyDescent="0.25">
      <c r="A11" s="106"/>
      <c r="B11" s="106"/>
      <c r="C11" s="9"/>
      <c r="D11" s="130" t="s">
        <v>129</v>
      </c>
      <c r="E11" s="130"/>
      <c r="F11" s="308"/>
      <c r="G11" s="309"/>
      <c r="H11" s="9"/>
      <c r="I11" s="218" t="s">
        <v>94</v>
      </c>
      <c r="J11" s="138"/>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32" t="str">
        <f>"Institution"&amp;VLOOKUP($F$4,GrantTypes[],2,0)</f>
        <v>Institution9</v>
      </c>
      <c r="J12" s="138"/>
      <c r="K12" s="9"/>
      <c r="L12" s="9"/>
      <c r="M12" s="9"/>
      <c r="N12" s="9"/>
      <c r="O12" s="9"/>
      <c r="P12" s="9"/>
      <c r="Q12" s="9"/>
      <c r="R12" s="9"/>
      <c r="S12" s="9"/>
      <c r="T12" s="9"/>
      <c r="U12" s="9"/>
      <c r="V12" s="9"/>
    </row>
    <row r="13" spans="1:22" s="94" customFormat="1" ht="15" customHeight="1" x14ac:dyDescent="0.25">
      <c r="A13" s="106"/>
      <c r="B13" s="106"/>
      <c r="C13" s="9"/>
      <c r="D13" s="130" t="s">
        <v>4</v>
      </c>
      <c r="E13" s="130"/>
      <c r="F13" s="315" t="s">
        <v>75</v>
      </c>
      <c r="G13" s="316"/>
      <c r="H13" s="257" t="s">
        <v>243</v>
      </c>
      <c r="I13" s="232" t="str">
        <f>"Salary"&amp;VLOOKUP($F$4,GrantTypes[],2,0)&amp;"[Salary]"</f>
        <v>Salary9[Salary]</v>
      </c>
      <c r="J13" s="138"/>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232" t="str">
        <f>"Salary"&amp;VLOOKUP($F$4,GrantTypes[],2,0)&amp;"[Project Supplement]"</f>
        <v>Salary9[Project Supplement]</v>
      </c>
      <c r="J14" s="138"/>
      <c r="K14" s="9"/>
      <c r="L14" s="9"/>
      <c r="M14" s="9"/>
      <c r="N14" s="9"/>
      <c r="O14" s="9"/>
      <c r="P14" s="9"/>
      <c r="Q14" s="9"/>
      <c r="R14" s="9"/>
      <c r="S14" s="9"/>
      <c r="T14" s="9"/>
      <c r="U14" s="9"/>
      <c r="V14" s="9"/>
    </row>
    <row r="15" spans="1:22" s="94" customFormat="1" ht="15" customHeight="1" x14ac:dyDescent="0.25">
      <c r="A15" s="106"/>
      <c r="B15" s="106"/>
      <c r="C15" s="9"/>
      <c r="D15" s="130" t="s">
        <v>219</v>
      </c>
      <c r="E15" s="130"/>
      <c r="F15" s="223" t="s">
        <v>194</v>
      </c>
      <c r="G15" s="223" t="s">
        <v>195</v>
      </c>
      <c r="H15" s="79"/>
      <c r="I15" s="232" t="str">
        <f>"OperationalCosts"&amp;VLOOKUP($F$4,GrantTypes[],2,0)</f>
        <v>OperationalCosts9</v>
      </c>
      <c r="J15" s="138"/>
      <c r="K15" s="9"/>
      <c r="L15" s="9"/>
      <c r="M15" s="9"/>
      <c r="N15" s="9"/>
      <c r="O15" s="9"/>
      <c r="P15" s="9"/>
      <c r="Q15" s="9"/>
      <c r="R15" s="9"/>
      <c r="S15" s="9"/>
      <c r="T15" s="9"/>
      <c r="U15" s="9"/>
      <c r="V15" s="9"/>
    </row>
    <row r="16" spans="1:22" s="94" customFormat="1" ht="15" customHeight="1" x14ac:dyDescent="0.25">
      <c r="A16" s="106"/>
      <c r="B16" s="106"/>
      <c r="C16" s="132"/>
      <c r="D16" s="130" t="s">
        <v>179</v>
      </c>
      <c r="E16" s="130"/>
      <c r="F16" s="310" t="str">
        <f ca="1">IF(OR($F$15=INDEX(INDIRECT("Months"),1,1),$G$15=INDEX(INDIRECT("Years"),1)),"Select month and year above",DATE($G$15,VLOOKUP($F$15,Months[],2,0),1))</f>
        <v>Select month and year above</v>
      </c>
      <c r="G16" s="310"/>
      <c r="H16" s="78"/>
      <c r="I16" s="194">
        <f>IF(VLOOKUP($F$4,GrantTypes[],3,0)=0,5,VLOOKUP($F$4,GrantTypes[],3,0))</f>
        <v>5</v>
      </c>
      <c r="J16" s="169"/>
      <c r="K16" s="9"/>
      <c r="L16" s="9"/>
      <c r="M16" s="9"/>
      <c r="N16" s="9"/>
      <c r="O16" s="9"/>
      <c r="P16" s="9"/>
      <c r="Q16" s="9"/>
      <c r="R16" s="9"/>
      <c r="S16" s="9"/>
      <c r="T16" s="9"/>
      <c r="U16" s="9"/>
      <c r="V16" s="9"/>
    </row>
    <row r="17" spans="1:23" s="94" customFormat="1" ht="15" customHeight="1" x14ac:dyDescent="0.25">
      <c r="A17" s="106"/>
      <c r="B17" s="106"/>
      <c r="C17" s="132"/>
      <c r="D17" s="130"/>
      <c r="E17" s="130"/>
      <c r="F17" s="130"/>
      <c r="G17" s="130"/>
      <c r="H17" s="9"/>
      <c r="I17" s="194" t="str">
        <f>"Salary"&amp;VLOOKUP($F$4,GrantTypes[],2,0)</f>
        <v>Salary9</v>
      </c>
      <c r="J17" s="138"/>
      <c r="K17" s="9"/>
      <c r="L17" s="9"/>
      <c r="M17" s="9"/>
      <c r="N17" s="9"/>
      <c r="O17" s="9"/>
      <c r="P17" s="9"/>
      <c r="Q17" s="9"/>
      <c r="R17" s="9"/>
      <c r="S17" s="9"/>
      <c r="T17" s="9"/>
      <c r="U17" s="9"/>
      <c r="V17" s="9"/>
    </row>
    <row r="18" spans="1:23" s="94" customFormat="1" ht="15" customHeight="1" x14ac:dyDescent="0.25">
      <c r="A18" s="106"/>
      <c r="B18" s="106"/>
      <c r="C18" s="132"/>
      <c r="D18" s="130" t="s">
        <v>220</v>
      </c>
      <c r="E18" s="130"/>
      <c r="F18" s="223" t="s">
        <v>194</v>
      </c>
      <c r="G18" s="223" t="s">
        <v>195</v>
      </c>
      <c r="H18" s="9"/>
      <c r="I18" s="235"/>
      <c r="J18" s="138"/>
      <c r="K18" s="9"/>
      <c r="L18" s="9"/>
      <c r="M18" s="9"/>
      <c r="N18" s="9"/>
      <c r="O18" s="9"/>
      <c r="P18" s="9"/>
      <c r="Q18" s="9"/>
      <c r="R18" s="9"/>
      <c r="S18" s="9"/>
      <c r="T18" s="9"/>
      <c r="U18" s="9"/>
      <c r="V18" s="9"/>
    </row>
    <row r="19" spans="1:23" s="94" customFormat="1" ht="15" customHeight="1" x14ac:dyDescent="0.25">
      <c r="A19" s="106"/>
      <c r="B19" s="106"/>
      <c r="C19" s="132"/>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9"/>
      <c r="I19" s="235"/>
      <c r="J19" s="138"/>
      <c r="K19" s="9"/>
      <c r="L19" s="9"/>
      <c r="M19" s="9"/>
      <c r="N19" s="9"/>
      <c r="O19" s="9"/>
      <c r="P19" s="9"/>
      <c r="Q19" s="9"/>
      <c r="R19" s="9"/>
      <c r="S19" s="9"/>
      <c r="T19" s="9"/>
      <c r="U19" s="9"/>
      <c r="V19" s="9"/>
    </row>
    <row r="20" spans="1:23" s="94" customFormat="1" ht="15" customHeight="1" x14ac:dyDescent="0.25">
      <c r="A20" s="106"/>
      <c r="B20" s="106"/>
      <c r="C20" s="132"/>
      <c r="D20" s="130"/>
      <c r="E20" s="130"/>
      <c r="F20" s="103"/>
      <c r="G20" s="103"/>
      <c r="H20" s="9"/>
      <c r="I20" s="235"/>
      <c r="J20" s="138"/>
      <c r="K20" s="9"/>
      <c r="L20" s="9"/>
      <c r="M20" s="9"/>
      <c r="N20" s="9"/>
      <c r="O20" s="9"/>
      <c r="P20" s="9"/>
      <c r="Q20" s="9"/>
      <c r="R20" s="9"/>
      <c r="S20" s="9"/>
      <c r="T20" s="9"/>
      <c r="U20" s="9"/>
      <c r="V20" s="9"/>
    </row>
    <row r="21" spans="1:23" s="94" customFormat="1" ht="15" customHeight="1" x14ac:dyDescent="0.25">
      <c r="A21" s="106"/>
      <c r="B21" s="106"/>
      <c r="C21" s="9"/>
      <c r="D21" s="130" t="str">
        <f>"Project duration"&amp;IF(VLOOKUP($F$4,GrantTypes[],2,0)=0,""," (max "&amp;I16&amp;" project year(s))")&amp;":"</f>
        <v>Project duration (max 5 project year(s)):</v>
      </c>
      <c r="E21" s="130"/>
      <c r="F21" s="290" t="str">
        <f ca="1">IFERROR(IF(AND(ISNUMBER(F16),ISNUMBER(F19),$F$19&gt;EDATE($F$16,12*$I$16)),"Project duration exceeds max years",DATEDIF($F$16,$F$19+1,"y")&amp;" years, "&amp;DATEDIF($F$16,$F$19+1,"ym")&amp;" months"),"Select or revisit project dates")</f>
        <v>Select or revisit project dates</v>
      </c>
      <c r="G21" s="291"/>
      <c r="H21" s="131"/>
      <c r="I21" s="138"/>
      <c r="J21" s="138"/>
      <c r="K21" s="9"/>
      <c r="L21" s="9"/>
      <c r="M21" s="9"/>
      <c r="N21" s="9"/>
      <c r="O21" s="9"/>
      <c r="P21" s="9"/>
      <c r="Q21" s="9"/>
      <c r="R21" s="9"/>
      <c r="S21" s="9"/>
      <c r="T21" s="9"/>
      <c r="U21" s="9"/>
      <c r="V21" s="9"/>
    </row>
    <row r="22" spans="1:23" s="94" customFormat="1" ht="15" customHeight="1" x14ac:dyDescent="0.25">
      <c r="A22" s="106"/>
      <c r="B22" s="106"/>
      <c r="C22" s="9"/>
      <c r="D22" s="130"/>
      <c r="E22" s="130"/>
      <c r="F22" s="96"/>
      <c r="G22" s="96"/>
      <c r="H22" s="9"/>
      <c r="I22" s="138"/>
      <c r="J22" s="138"/>
      <c r="K22" s="9"/>
      <c r="L22" s="9"/>
      <c r="M22" s="9"/>
      <c r="N22" s="9"/>
      <c r="O22" s="9"/>
      <c r="P22" s="9"/>
      <c r="Q22" s="9"/>
      <c r="R22" s="9"/>
      <c r="S22" s="9"/>
      <c r="T22" s="9"/>
      <c r="U22" s="9"/>
      <c r="V22" s="77"/>
    </row>
    <row r="23" spans="1:23" s="84" customFormat="1" ht="15" customHeight="1" x14ac:dyDescent="0.25">
      <c r="A23" s="106"/>
      <c r="B23" s="106"/>
      <c r="C23" s="87"/>
      <c r="D23" s="87"/>
      <c r="E23" s="87"/>
      <c r="F23" s="87"/>
      <c r="G23" s="87"/>
      <c r="H23" s="87"/>
      <c r="I23" s="70">
        <f>VLOOKUP($F$4,GrantTypes[],4,0)</f>
        <v>300000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3"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3" s="38" customFormat="1" ht="15" customHeight="1" x14ac:dyDescent="0.25">
      <c r="A25" s="101">
        <v>1</v>
      </c>
      <c r="B25" s="101">
        <v>1</v>
      </c>
      <c r="C25" s="96"/>
      <c r="D25" s="95" t="s">
        <v>98</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c r="W25"/>
    </row>
    <row r="26" spans="1:23"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3" s="38" customFormat="1" ht="15" customHeight="1" x14ac:dyDescent="0.25">
      <c r="A27" s="101">
        <f t="shared" ref="A27:A52"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3" s="38" customFormat="1" ht="15" customHeight="1" x14ac:dyDescent="0.25">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3"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3" s="38" customFormat="1" ht="15" customHeight="1" x14ac:dyDescent="0.25">
      <c r="A30" s="101">
        <f t="shared" si="0"/>
        <v>6</v>
      </c>
      <c r="B30" s="101">
        <v>33</v>
      </c>
      <c r="C30" s="124"/>
      <c r="D30" s="26" t="s">
        <v>65</v>
      </c>
      <c r="E30" s="142"/>
      <c r="F30" s="26"/>
      <c r="G30" s="26"/>
      <c r="H30" s="26"/>
      <c r="I30" s="313" t="s">
        <v>31</v>
      </c>
      <c r="J30" s="314"/>
      <c r="K30" s="311" t="s">
        <v>29</v>
      </c>
      <c r="L30" s="312"/>
      <c r="M30" s="311" t="s">
        <v>29</v>
      </c>
      <c r="N30" s="312"/>
      <c r="O30" s="311" t="s">
        <v>29</v>
      </c>
      <c r="P30" s="312"/>
      <c r="Q30" s="311" t="s">
        <v>29</v>
      </c>
      <c r="R30" s="312"/>
      <c r="S30" s="311" t="s">
        <v>29</v>
      </c>
      <c r="T30" s="312"/>
      <c r="U30" s="311" t="s">
        <v>29</v>
      </c>
      <c r="V30" s="312"/>
    </row>
    <row r="31" spans="1:23" s="38" customFormat="1" ht="15" customHeight="1" x14ac:dyDescent="0.25">
      <c r="A31" s="101">
        <f t="shared" si="0"/>
        <v>6</v>
      </c>
      <c r="B31" s="101"/>
      <c r="C31" s="146"/>
      <c r="D31" s="147" t="s">
        <v>121</v>
      </c>
      <c r="E31" s="147"/>
      <c r="F31" s="74"/>
      <c r="G31" s="74"/>
      <c r="H31" s="74"/>
      <c r="I31" s="39"/>
      <c r="J31" s="134"/>
      <c r="K31" s="149" t="s">
        <v>91</v>
      </c>
      <c r="L31" s="134"/>
      <c r="M31" s="152"/>
      <c r="N31" s="134"/>
      <c r="O31" s="152"/>
      <c r="P31" s="134"/>
      <c r="Q31" s="152"/>
      <c r="R31" s="134"/>
      <c r="S31" s="152"/>
      <c r="T31" s="134"/>
      <c r="U31" s="152"/>
      <c r="V31" s="134"/>
    </row>
    <row r="32" spans="1:23" s="38" customFormat="1" ht="15" customHeight="1" x14ac:dyDescent="0.25">
      <c r="A32" s="101">
        <f t="shared" ca="1" si="0"/>
        <v>6</v>
      </c>
      <c r="B32" s="101">
        <f ca="1">IF(D32&lt;&gt;INDEX(INDIRECT($I$15),1),ROW()+200,0)</f>
        <v>0</v>
      </c>
      <c r="C32" s="96"/>
      <c r="D32" s="76" t="s">
        <v>26</v>
      </c>
      <c r="E32" s="96"/>
      <c r="F32" s="210" t="s">
        <v>246</v>
      </c>
      <c r="G32" s="96"/>
      <c r="H32" s="96"/>
      <c r="I32" s="302">
        <f t="shared" ref="I32:I51" ca="1" si="1">SUMIFS(32:32,$23:$23,TRUE,$30:$30,"Costs")</f>
        <v>0</v>
      </c>
      <c r="J32" s="303"/>
      <c r="K32" s="306"/>
      <c r="L32" s="307"/>
      <c r="M32" s="306"/>
      <c r="N32" s="307"/>
      <c r="O32" s="306"/>
      <c r="P32" s="307"/>
      <c r="Q32" s="306"/>
      <c r="R32" s="307"/>
      <c r="S32" s="306"/>
      <c r="T32" s="307"/>
      <c r="U32" s="306"/>
      <c r="V32" s="307"/>
    </row>
    <row r="33" spans="1:22" s="38" customFormat="1" ht="15" customHeight="1" x14ac:dyDescent="0.25">
      <c r="A33" s="101">
        <f t="shared" ca="1" si="0"/>
        <v>6</v>
      </c>
      <c r="B33" s="101">
        <f t="shared" ref="B33:B51" ca="1" si="2">IF(D33&lt;&gt;INDEX(INDIRECT($I$15),1),ROW()+200,0)</f>
        <v>0</v>
      </c>
      <c r="C33" s="96"/>
      <c r="D33" s="76" t="s">
        <v>26</v>
      </c>
      <c r="E33" s="96"/>
      <c r="F33" s="210" t="s">
        <v>246</v>
      </c>
      <c r="G33" s="96"/>
      <c r="H33" s="96"/>
      <c r="I33" s="302">
        <f t="shared" ca="1" si="1"/>
        <v>0</v>
      </c>
      <c r="J33" s="303"/>
      <c r="K33" s="306"/>
      <c r="L33" s="307"/>
      <c r="M33" s="306"/>
      <c r="N33" s="307"/>
      <c r="O33" s="306"/>
      <c r="P33" s="307"/>
      <c r="Q33" s="306"/>
      <c r="R33" s="307"/>
      <c r="S33" s="306"/>
      <c r="T33" s="307"/>
      <c r="U33" s="306"/>
      <c r="V33" s="307"/>
    </row>
    <row r="34" spans="1:22" s="38" customFormat="1" ht="15" customHeight="1" x14ac:dyDescent="0.25">
      <c r="A34" s="101">
        <f t="shared" ca="1" si="0"/>
        <v>6</v>
      </c>
      <c r="B34" s="101">
        <f t="shared" ca="1" si="2"/>
        <v>0</v>
      </c>
      <c r="C34" s="96"/>
      <c r="D34" s="76" t="s">
        <v>26</v>
      </c>
      <c r="E34" s="96"/>
      <c r="F34" s="210" t="s">
        <v>246</v>
      </c>
      <c r="G34" s="96"/>
      <c r="H34" s="96"/>
      <c r="I34" s="302">
        <f t="shared" ca="1" si="1"/>
        <v>0</v>
      </c>
      <c r="J34" s="303"/>
      <c r="K34" s="306"/>
      <c r="L34" s="307"/>
      <c r="M34" s="306"/>
      <c r="N34" s="307"/>
      <c r="O34" s="306"/>
      <c r="P34" s="307"/>
      <c r="Q34" s="306"/>
      <c r="R34" s="307"/>
      <c r="S34" s="306"/>
      <c r="T34" s="307"/>
      <c r="U34" s="306"/>
      <c r="V34" s="307"/>
    </row>
    <row r="35" spans="1:22" s="38" customFormat="1" ht="15" customHeight="1" x14ac:dyDescent="0.25">
      <c r="A35" s="101">
        <f t="shared" ca="1" si="0"/>
        <v>6</v>
      </c>
      <c r="B35" s="101">
        <f t="shared" ca="1" si="2"/>
        <v>0</v>
      </c>
      <c r="C35" s="96"/>
      <c r="D35" s="76" t="s">
        <v>26</v>
      </c>
      <c r="E35" s="96"/>
      <c r="F35" s="210" t="s">
        <v>246</v>
      </c>
      <c r="G35" s="96"/>
      <c r="H35" s="96"/>
      <c r="I35" s="302">
        <f t="shared" ca="1" si="1"/>
        <v>0</v>
      </c>
      <c r="J35" s="303"/>
      <c r="K35" s="306"/>
      <c r="L35" s="307"/>
      <c r="M35" s="306"/>
      <c r="N35" s="307"/>
      <c r="O35" s="306"/>
      <c r="P35" s="307"/>
      <c r="Q35" s="306"/>
      <c r="R35" s="307"/>
      <c r="S35" s="306"/>
      <c r="T35" s="307"/>
      <c r="U35" s="306"/>
      <c r="V35" s="307"/>
    </row>
    <row r="36" spans="1:22" s="38" customFormat="1" ht="15" customHeight="1" x14ac:dyDescent="0.25">
      <c r="A36" s="101">
        <f t="shared" ca="1" si="0"/>
        <v>6</v>
      </c>
      <c r="B36" s="101">
        <f t="shared" ca="1" si="2"/>
        <v>0</v>
      </c>
      <c r="C36" s="96"/>
      <c r="D36" s="76" t="s">
        <v>26</v>
      </c>
      <c r="E36" s="96"/>
      <c r="F36" s="210" t="s">
        <v>246</v>
      </c>
      <c r="G36" s="96"/>
      <c r="H36" s="96"/>
      <c r="I36" s="302">
        <f t="shared" ca="1" si="1"/>
        <v>0</v>
      </c>
      <c r="J36" s="303"/>
      <c r="K36" s="306"/>
      <c r="L36" s="307"/>
      <c r="M36" s="306"/>
      <c r="N36" s="307"/>
      <c r="O36" s="306"/>
      <c r="P36" s="307"/>
      <c r="Q36" s="306"/>
      <c r="R36" s="307"/>
      <c r="S36" s="306"/>
      <c r="T36" s="307"/>
      <c r="U36" s="306"/>
      <c r="V36" s="307"/>
    </row>
    <row r="37" spans="1:22" s="38" customFormat="1" ht="15" customHeight="1" x14ac:dyDescent="0.25">
      <c r="A37" s="101">
        <f t="shared" ca="1" si="0"/>
        <v>6</v>
      </c>
      <c r="B37" s="101">
        <f t="shared" ca="1" si="2"/>
        <v>0</v>
      </c>
      <c r="C37" s="96"/>
      <c r="D37" s="76" t="s">
        <v>26</v>
      </c>
      <c r="E37" s="96"/>
      <c r="F37" s="210" t="s">
        <v>246</v>
      </c>
      <c r="G37" s="96"/>
      <c r="H37" s="96"/>
      <c r="I37" s="302">
        <f t="shared" ca="1" si="1"/>
        <v>0</v>
      </c>
      <c r="J37" s="303"/>
      <c r="K37" s="306"/>
      <c r="L37" s="307"/>
      <c r="M37" s="306"/>
      <c r="N37" s="307"/>
      <c r="O37" s="306"/>
      <c r="P37" s="307"/>
      <c r="Q37" s="306"/>
      <c r="R37" s="307"/>
      <c r="S37" s="306"/>
      <c r="T37" s="307"/>
      <c r="U37" s="306"/>
      <c r="V37" s="307"/>
    </row>
    <row r="38" spans="1:22" s="38" customFormat="1" ht="15" customHeight="1" x14ac:dyDescent="0.25">
      <c r="A38" s="101">
        <f t="shared" ca="1" si="0"/>
        <v>6</v>
      </c>
      <c r="B38" s="101">
        <f t="shared" ca="1" si="2"/>
        <v>0</v>
      </c>
      <c r="C38" s="96"/>
      <c r="D38" s="76" t="s">
        <v>26</v>
      </c>
      <c r="E38" s="96"/>
      <c r="F38" s="210" t="s">
        <v>246</v>
      </c>
      <c r="G38" s="96"/>
      <c r="H38" s="96"/>
      <c r="I38" s="302">
        <f t="shared" ca="1" si="1"/>
        <v>0</v>
      </c>
      <c r="J38" s="303"/>
      <c r="K38" s="306"/>
      <c r="L38" s="307"/>
      <c r="M38" s="306"/>
      <c r="N38" s="307"/>
      <c r="O38" s="306"/>
      <c r="P38" s="307"/>
      <c r="Q38" s="306"/>
      <c r="R38" s="307"/>
      <c r="S38" s="306"/>
      <c r="T38" s="307"/>
      <c r="U38" s="306"/>
      <c r="V38" s="307"/>
    </row>
    <row r="39" spans="1:22" s="38" customFormat="1" ht="15" customHeight="1" x14ac:dyDescent="0.25">
      <c r="A39" s="101">
        <f t="shared" ca="1" si="0"/>
        <v>6</v>
      </c>
      <c r="B39" s="101">
        <f t="shared" ca="1" si="2"/>
        <v>0</v>
      </c>
      <c r="C39" s="96"/>
      <c r="D39" s="76" t="s">
        <v>26</v>
      </c>
      <c r="E39" s="96"/>
      <c r="F39" s="210" t="s">
        <v>246</v>
      </c>
      <c r="G39" s="96"/>
      <c r="H39" s="96"/>
      <c r="I39" s="302">
        <f t="shared" ca="1" si="1"/>
        <v>0</v>
      </c>
      <c r="J39" s="303"/>
      <c r="K39" s="306"/>
      <c r="L39" s="307"/>
      <c r="M39" s="306"/>
      <c r="N39" s="307"/>
      <c r="O39" s="306"/>
      <c r="P39" s="307"/>
      <c r="Q39" s="306"/>
      <c r="R39" s="307"/>
      <c r="S39" s="306"/>
      <c r="T39" s="307"/>
      <c r="U39" s="306"/>
      <c r="V39" s="307"/>
    </row>
    <row r="40" spans="1:22" s="38" customFormat="1" ht="15" customHeight="1" x14ac:dyDescent="0.25">
      <c r="A40" s="101">
        <f t="shared" ca="1" si="0"/>
        <v>6</v>
      </c>
      <c r="B40" s="101">
        <f t="shared" ca="1" si="2"/>
        <v>0</v>
      </c>
      <c r="C40" s="96"/>
      <c r="D40" s="76" t="s">
        <v>26</v>
      </c>
      <c r="E40" s="96"/>
      <c r="F40" s="210" t="s">
        <v>246</v>
      </c>
      <c r="G40" s="96"/>
      <c r="H40" s="96"/>
      <c r="I40" s="302">
        <f t="shared" ca="1" si="1"/>
        <v>0</v>
      </c>
      <c r="J40" s="303"/>
      <c r="K40" s="306"/>
      <c r="L40" s="307"/>
      <c r="M40" s="306"/>
      <c r="N40" s="307"/>
      <c r="O40" s="306"/>
      <c r="P40" s="307"/>
      <c r="Q40" s="306"/>
      <c r="R40" s="307"/>
      <c r="S40" s="306"/>
      <c r="T40" s="307"/>
      <c r="U40" s="306"/>
      <c r="V40" s="307"/>
    </row>
    <row r="41" spans="1:22" s="38" customFormat="1" ht="15" customHeight="1" x14ac:dyDescent="0.25">
      <c r="A41" s="101">
        <f t="shared" ca="1" si="0"/>
        <v>6</v>
      </c>
      <c r="B41" s="101">
        <f t="shared" ca="1" si="2"/>
        <v>0</v>
      </c>
      <c r="C41" s="96"/>
      <c r="D41" s="76" t="s">
        <v>26</v>
      </c>
      <c r="E41" s="96"/>
      <c r="F41" s="210" t="s">
        <v>246</v>
      </c>
      <c r="G41" s="96"/>
      <c r="H41" s="96"/>
      <c r="I41" s="302">
        <f t="shared" ca="1" si="1"/>
        <v>0</v>
      </c>
      <c r="J41" s="303"/>
      <c r="K41" s="306"/>
      <c r="L41" s="307"/>
      <c r="M41" s="306"/>
      <c r="N41" s="307"/>
      <c r="O41" s="306"/>
      <c r="P41" s="307"/>
      <c r="Q41" s="306"/>
      <c r="R41" s="307"/>
      <c r="S41" s="306"/>
      <c r="T41" s="307"/>
      <c r="U41" s="306"/>
      <c r="V41" s="307"/>
    </row>
    <row r="42" spans="1:22" s="38" customFormat="1" ht="15" customHeight="1" x14ac:dyDescent="0.25">
      <c r="A42" s="101">
        <f t="shared" ca="1" si="0"/>
        <v>6</v>
      </c>
      <c r="B42" s="101">
        <f t="shared" ca="1" si="2"/>
        <v>0</v>
      </c>
      <c r="C42" s="96"/>
      <c r="D42" s="76" t="s">
        <v>26</v>
      </c>
      <c r="E42" s="96"/>
      <c r="F42" s="210" t="s">
        <v>246</v>
      </c>
      <c r="G42" s="96"/>
      <c r="H42" s="96"/>
      <c r="I42" s="302">
        <f t="shared" ca="1" si="1"/>
        <v>0</v>
      </c>
      <c r="J42" s="303"/>
      <c r="K42" s="306"/>
      <c r="L42" s="307"/>
      <c r="M42" s="306"/>
      <c r="N42" s="307"/>
      <c r="O42" s="306"/>
      <c r="P42" s="307"/>
      <c r="Q42" s="306"/>
      <c r="R42" s="307"/>
      <c r="S42" s="306"/>
      <c r="T42" s="307"/>
      <c r="U42" s="306"/>
      <c r="V42" s="307"/>
    </row>
    <row r="43" spans="1:22" s="38" customFormat="1" ht="15" customHeight="1" x14ac:dyDescent="0.25">
      <c r="A43" s="101">
        <f t="shared" ca="1" si="0"/>
        <v>6</v>
      </c>
      <c r="B43" s="101">
        <f t="shared" ca="1" si="2"/>
        <v>0</v>
      </c>
      <c r="C43" s="96"/>
      <c r="D43" s="76" t="s">
        <v>26</v>
      </c>
      <c r="E43" s="96"/>
      <c r="F43" s="210" t="s">
        <v>246</v>
      </c>
      <c r="G43" s="96"/>
      <c r="H43" s="96"/>
      <c r="I43" s="302">
        <f t="shared" ca="1" si="1"/>
        <v>0</v>
      </c>
      <c r="J43" s="303"/>
      <c r="K43" s="306"/>
      <c r="L43" s="307"/>
      <c r="M43" s="306"/>
      <c r="N43" s="307"/>
      <c r="O43" s="306"/>
      <c r="P43" s="307"/>
      <c r="Q43" s="306"/>
      <c r="R43" s="307"/>
      <c r="S43" s="306"/>
      <c r="T43" s="307"/>
      <c r="U43" s="306"/>
      <c r="V43" s="307"/>
    </row>
    <row r="44" spans="1:22" s="38" customFormat="1" ht="15" customHeight="1" x14ac:dyDescent="0.25">
      <c r="A44" s="101">
        <f t="shared" ca="1" si="0"/>
        <v>6</v>
      </c>
      <c r="B44" s="101">
        <f t="shared" ca="1" si="2"/>
        <v>0</v>
      </c>
      <c r="C44" s="96"/>
      <c r="D44" s="76" t="s">
        <v>26</v>
      </c>
      <c r="E44" s="96"/>
      <c r="F44" s="210" t="s">
        <v>246</v>
      </c>
      <c r="G44" s="96"/>
      <c r="H44" s="96"/>
      <c r="I44" s="302">
        <f t="shared" ca="1" si="1"/>
        <v>0</v>
      </c>
      <c r="J44" s="303"/>
      <c r="K44" s="306"/>
      <c r="L44" s="307"/>
      <c r="M44" s="306"/>
      <c r="N44" s="307"/>
      <c r="O44" s="306"/>
      <c r="P44" s="307"/>
      <c r="Q44" s="306"/>
      <c r="R44" s="307"/>
      <c r="S44" s="306"/>
      <c r="T44" s="307"/>
      <c r="U44" s="306"/>
      <c r="V44" s="307"/>
    </row>
    <row r="45" spans="1:22" s="38" customFormat="1" ht="15" customHeight="1" x14ac:dyDescent="0.25">
      <c r="A45" s="101">
        <f t="shared" ca="1" si="0"/>
        <v>6</v>
      </c>
      <c r="B45" s="101">
        <f t="shared" ca="1" si="2"/>
        <v>0</v>
      </c>
      <c r="C45" s="96"/>
      <c r="D45" s="76" t="s">
        <v>26</v>
      </c>
      <c r="E45" s="96"/>
      <c r="F45" s="210" t="s">
        <v>246</v>
      </c>
      <c r="G45" s="96"/>
      <c r="H45" s="96"/>
      <c r="I45" s="302">
        <f t="shared" ca="1" si="1"/>
        <v>0</v>
      </c>
      <c r="J45" s="303"/>
      <c r="K45" s="306"/>
      <c r="L45" s="307"/>
      <c r="M45" s="306"/>
      <c r="N45" s="307"/>
      <c r="O45" s="306"/>
      <c r="P45" s="307"/>
      <c r="Q45" s="306"/>
      <c r="R45" s="307"/>
      <c r="S45" s="306"/>
      <c r="T45" s="307"/>
      <c r="U45" s="306"/>
      <c r="V45" s="307"/>
    </row>
    <row r="46" spans="1:22" s="38" customFormat="1" ht="15" customHeight="1" x14ac:dyDescent="0.25">
      <c r="A46" s="101">
        <f t="shared" ca="1" si="0"/>
        <v>6</v>
      </c>
      <c r="B46" s="101">
        <f t="shared" ca="1" si="2"/>
        <v>0</v>
      </c>
      <c r="C46" s="96"/>
      <c r="D46" s="76" t="s">
        <v>26</v>
      </c>
      <c r="E46" s="96"/>
      <c r="F46" s="210" t="s">
        <v>246</v>
      </c>
      <c r="G46" s="96"/>
      <c r="H46" s="96"/>
      <c r="I46" s="302">
        <f t="shared" ca="1" si="1"/>
        <v>0</v>
      </c>
      <c r="J46" s="303"/>
      <c r="K46" s="306"/>
      <c r="L46" s="307"/>
      <c r="M46" s="306"/>
      <c r="N46" s="307"/>
      <c r="O46" s="306"/>
      <c r="P46" s="307"/>
      <c r="Q46" s="306"/>
      <c r="R46" s="307"/>
      <c r="S46" s="306"/>
      <c r="T46" s="307"/>
      <c r="U46" s="306"/>
      <c r="V46" s="307"/>
    </row>
    <row r="47" spans="1:22" s="38" customFormat="1" ht="15" customHeight="1" x14ac:dyDescent="0.25">
      <c r="A47" s="101">
        <f t="shared" ca="1" si="0"/>
        <v>6</v>
      </c>
      <c r="B47" s="101">
        <f t="shared" ca="1" si="2"/>
        <v>0</v>
      </c>
      <c r="C47" s="96"/>
      <c r="D47" s="76" t="s">
        <v>26</v>
      </c>
      <c r="E47" s="96"/>
      <c r="F47" s="210" t="s">
        <v>246</v>
      </c>
      <c r="G47" s="96"/>
      <c r="H47" s="96"/>
      <c r="I47" s="302">
        <f t="shared" ca="1" si="1"/>
        <v>0</v>
      </c>
      <c r="J47" s="303"/>
      <c r="K47" s="306"/>
      <c r="L47" s="307"/>
      <c r="M47" s="306"/>
      <c r="N47" s="307"/>
      <c r="O47" s="306"/>
      <c r="P47" s="307"/>
      <c r="Q47" s="306"/>
      <c r="R47" s="307"/>
      <c r="S47" s="306"/>
      <c r="T47" s="307"/>
      <c r="U47" s="306"/>
      <c r="V47" s="307"/>
    </row>
    <row r="48" spans="1:22" s="38" customFormat="1" ht="15" customHeight="1" x14ac:dyDescent="0.25">
      <c r="A48" s="101">
        <f t="shared" ca="1" si="0"/>
        <v>6</v>
      </c>
      <c r="B48" s="101">
        <f t="shared" ca="1" si="2"/>
        <v>0</v>
      </c>
      <c r="C48" s="96"/>
      <c r="D48" s="76" t="s">
        <v>26</v>
      </c>
      <c r="E48" s="96"/>
      <c r="F48" s="210" t="s">
        <v>246</v>
      </c>
      <c r="G48" s="96"/>
      <c r="H48" s="96"/>
      <c r="I48" s="302">
        <f t="shared" ca="1" si="1"/>
        <v>0</v>
      </c>
      <c r="J48" s="303"/>
      <c r="K48" s="306"/>
      <c r="L48" s="307"/>
      <c r="M48" s="306"/>
      <c r="N48" s="307"/>
      <c r="O48" s="306"/>
      <c r="P48" s="307"/>
      <c r="Q48" s="306"/>
      <c r="R48" s="307"/>
      <c r="S48" s="306"/>
      <c r="T48" s="307"/>
      <c r="U48" s="306"/>
      <c r="V48" s="307"/>
    </row>
    <row r="49" spans="1:22" s="38" customFormat="1" ht="15" customHeight="1" x14ac:dyDescent="0.25">
      <c r="A49" s="101">
        <f t="shared" ca="1" si="0"/>
        <v>6</v>
      </c>
      <c r="B49" s="101">
        <f t="shared" ca="1" si="2"/>
        <v>0</v>
      </c>
      <c r="C49" s="96"/>
      <c r="D49" s="76" t="s">
        <v>26</v>
      </c>
      <c r="E49" s="96"/>
      <c r="F49" s="210" t="s">
        <v>246</v>
      </c>
      <c r="G49" s="96"/>
      <c r="H49" s="96"/>
      <c r="I49" s="302">
        <f t="shared" ca="1" si="1"/>
        <v>0</v>
      </c>
      <c r="J49" s="303"/>
      <c r="K49" s="306"/>
      <c r="L49" s="307"/>
      <c r="M49" s="306"/>
      <c r="N49" s="307"/>
      <c r="O49" s="306"/>
      <c r="P49" s="307"/>
      <c r="Q49" s="306"/>
      <c r="R49" s="307"/>
      <c r="S49" s="306"/>
      <c r="T49" s="307"/>
      <c r="U49" s="306"/>
      <c r="V49" s="307"/>
    </row>
    <row r="50" spans="1:22" s="38" customFormat="1" ht="15" customHeight="1" x14ac:dyDescent="0.25">
      <c r="A50" s="101">
        <f t="shared" ca="1" si="0"/>
        <v>6</v>
      </c>
      <c r="B50" s="101">
        <f t="shared" ca="1" si="2"/>
        <v>0</v>
      </c>
      <c r="C50" s="96"/>
      <c r="D50" s="76" t="s">
        <v>26</v>
      </c>
      <c r="E50" s="96"/>
      <c r="F50" s="210" t="s">
        <v>246</v>
      </c>
      <c r="G50" s="96"/>
      <c r="H50" s="96"/>
      <c r="I50" s="302">
        <f t="shared" ca="1" si="1"/>
        <v>0</v>
      </c>
      <c r="J50" s="303"/>
      <c r="K50" s="306"/>
      <c r="L50" s="307"/>
      <c r="M50" s="306"/>
      <c r="N50" s="307"/>
      <c r="O50" s="306"/>
      <c r="P50" s="307"/>
      <c r="Q50" s="306"/>
      <c r="R50" s="307"/>
      <c r="S50" s="306"/>
      <c r="T50" s="307"/>
      <c r="U50" s="306"/>
      <c r="V50" s="307"/>
    </row>
    <row r="51" spans="1:22" s="38" customFormat="1" ht="15" customHeight="1" x14ac:dyDescent="0.25">
      <c r="A51" s="101">
        <f t="shared" ca="1" si="0"/>
        <v>6</v>
      </c>
      <c r="B51" s="101">
        <f t="shared" ca="1" si="2"/>
        <v>0</v>
      </c>
      <c r="C51" s="96"/>
      <c r="D51" s="76" t="s">
        <v>26</v>
      </c>
      <c r="E51" s="96"/>
      <c r="F51" s="210" t="s">
        <v>246</v>
      </c>
      <c r="G51" s="96"/>
      <c r="H51" s="73"/>
      <c r="I51" s="302">
        <f t="shared" ca="1" si="1"/>
        <v>0</v>
      </c>
      <c r="J51" s="303"/>
      <c r="K51" s="306"/>
      <c r="L51" s="307"/>
      <c r="M51" s="306"/>
      <c r="N51" s="307"/>
      <c r="O51" s="306"/>
      <c r="P51" s="307"/>
      <c r="Q51" s="306"/>
      <c r="R51" s="307"/>
      <c r="S51" s="306"/>
      <c r="T51" s="307"/>
      <c r="U51" s="306"/>
      <c r="V51" s="307"/>
    </row>
    <row r="52" spans="1:22" s="38" customFormat="1" ht="15" customHeight="1" x14ac:dyDescent="0.25">
      <c r="A52" s="101">
        <f t="shared" ca="1" si="0"/>
        <v>7</v>
      </c>
      <c r="B52" s="101">
        <v>20</v>
      </c>
      <c r="C52" s="96"/>
      <c r="D52" s="96"/>
      <c r="E52" s="96"/>
      <c r="F52" s="96"/>
      <c r="G52" s="96"/>
      <c r="H52" s="96"/>
      <c r="I52" s="123"/>
      <c r="J52" s="122"/>
      <c r="K52" s="141"/>
      <c r="L52" s="72"/>
      <c r="M52" s="141"/>
      <c r="N52" s="72"/>
      <c r="O52" s="141"/>
      <c r="P52" s="72"/>
      <c r="Q52" s="141"/>
      <c r="R52" s="72"/>
      <c r="S52" s="141"/>
      <c r="T52" s="72"/>
      <c r="U52" s="141"/>
      <c r="V52" s="72"/>
    </row>
  </sheetData>
  <sheetProtection algorithmName="SHA-512" hashValue="M8LHXY+nTJtAJi/GlQX4iT3RzlS8x82xN/nZN8eCbDlKSNkLaQAaOAuGUv3oaNyBcH4ODLKigQQVZp8w08nyfQ==" saltValue="i7db2X650hAbP4yZnU3WKw==" spinCount="100000" sheet="1" objects="1" scenarios="1"/>
  <mergeCells count="153">
    <mergeCell ref="S30:T30"/>
    <mergeCell ref="U30:V30"/>
    <mergeCell ref="I30:J30"/>
    <mergeCell ref="K30:L30"/>
    <mergeCell ref="M30:N30"/>
    <mergeCell ref="O30:P30"/>
    <mergeCell ref="Q30:R30"/>
    <mergeCell ref="I40:J40"/>
    <mergeCell ref="I41:J41"/>
    <mergeCell ref="Q37:R37"/>
    <mergeCell ref="Q38:R38"/>
    <mergeCell ref="Q39:R39"/>
    <mergeCell ref="Q40:R40"/>
    <mergeCell ref="Q41:R41"/>
    <mergeCell ref="Q32:R32"/>
    <mergeCell ref="Q33:R33"/>
    <mergeCell ref="I32:J32"/>
    <mergeCell ref="I38:J38"/>
    <mergeCell ref="I39:J39"/>
    <mergeCell ref="Q34:R34"/>
    <mergeCell ref="Q35:R35"/>
    <mergeCell ref="Q36:R36"/>
    <mergeCell ref="S37:T37"/>
    <mergeCell ref="S38:T38"/>
    <mergeCell ref="F21:G21"/>
    <mergeCell ref="K32:L32"/>
    <mergeCell ref="F4:G4"/>
    <mergeCell ref="F11:G11"/>
    <mergeCell ref="F13:G13"/>
    <mergeCell ref="F16:G16"/>
    <mergeCell ref="F19:G19"/>
    <mergeCell ref="K49:L49"/>
    <mergeCell ref="K33:L33"/>
    <mergeCell ref="K34:L34"/>
    <mergeCell ref="K35:L35"/>
    <mergeCell ref="K36:L36"/>
    <mergeCell ref="K37:L37"/>
    <mergeCell ref="K38:L38"/>
    <mergeCell ref="K39:L39"/>
    <mergeCell ref="K40:L40"/>
    <mergeCell ref="K41:L41"/>
    <mergeCell ref="I33:J33"/>
    <mergeCell ref="I34:J34"/>
    <mergeCell ref="I35:J35"/>
    <mergeCell ref="I36:J36"/>
    <mergeCell ref="I37:J37"/>
    <mergeCell ref="K42:L42"/>
    <mergeCell ref="I42:J42"/>
    <mergeCell ref="K50:L50"/>
    <mergeCell ref="K51:L51"/>
    <mergeCell ref="I43:J43"/>
    <mergeCell ref="I44:J44"/>
    <mergeCell ref="K43:L43"/>
    <mergeCell ref="K44:L44"/>
    <mergeCell ref="K45:L45"/>
    <mergeCell ref="K46:L46"/>
    <mergeCell ref="K47:L47"/>
    <mergeCell ref="M49:N49"/>
    <mergeCell ref="M50:N50"/>
    <mergeCell ref="I50:J50"/>
    <mergeCell ref="I51:J5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I45:J45"/>
    <mergeCell ref="I46:J46"/>
    <mergeCell ref="I47:J47"/>
    <mergeCell ref="I48:J48"/>
    <mergeCell ref="I49:J49"/>
    <mergeCell ref="K48:L48"/>
    <mergeCell ref="O47:P47"/>
    <mergeCell ref="O48:P48"/>
    <mergeCell ref="O49:P49"/>
    <mergeCell ref="O50:P50"/>
    <mergeCell ref="O51:P51"/>
    <mergeCell ref="M51:N51"/>
    <mergeCell ref="O32:P32"/>
    <mergeCell ref="O33:P33"/>
    <mergeCell ref="O34:P34"/>
    <mergeCell ref="O35:P35"/>
    <mergeCell ref="O36:P36"/>
    <mergeCell ref="O37:P37"/>
    <mergeCell ref="O38:P38"/>
    <mergeCell ref="O39:P39"/>
    <mergeCell ref="O40:P40"/>
    <mergeCell ref="O41:P41"/>
    <mergeCell ref="O42:P42"/>
    <mergeCell ref="O43:P43"/>
    <mergeCell ref="O44:P44"/>
    <mergeCell ref="O45:P45"/>
    <mergeCell ref="O46:P46"/>
    <mergeCell ref="M46:N46"/>
    <mergeCell ref="M47:N47"/>
    <mergeCell ref="M48:N48"/>
    <mergeCell ref="Q47:R47"/>
    <mergeCell ref="Q48:R48"/>
    <mergeCell ref="Q49:R49"/>
    <mergeCell ref="Q50:R50"/>
    <mergeCell ref="Q51:R51"/>
    <mergeCell ref="Q42:R42"/>
    <mergeCell ref="Q43:R43"/>
    <mergeCell ref="Q44:R44"/>
    <mergeCell ref="Q45:R45"/>
    <mergeCell ref="Q46:R46"/>
    <mergeCell ref="S39:T39"/>
    <mergeCell ref="S40:T40"/>
    <mergeCell ref="S41:T41"/>
    <mergeCell ref="S32:T32"/>
    <mergeCell ref="S33:T33"/>
    <mergeCell ref="S34:T34"/>
    <mergeCell ref="S35:T35"/>
    <mergeCell ref="S36:T36"/>
    <mergeCell ref="S47:T47"/>
    <mergeCell ref="S48:T48"/>
    <mergeCell ref="S49:T49"/>
    <mergeCell ref="S50:T50"/>
    <mergeCell ref="S51:T51"/>
    <mergeCell ref="S42:T42"/>
    <mergeCell ref="S43:T43"/>
    <mergeCell ref="S44:T44"/>
    <mergeCell ref="S45:T45"/>
    <mergeCell ref="S46:T46"/>
    <mergeCell ref="U37:V37"/>
    <mergeCell ref="U38:V38"/>
    <mergeCell ref="U39:V39"/>
    <mergeCell ref="U40:V40"/>
    <mergeCell ref="U41:V41"/>
    <mergeCell ref="U32:V32"/>
    <mergeCell ref="U33:V33"/>
    <mergeCell ref="U34:V34"/>
    <mergeCell ref="U35:V35"/>
    <mergeCell ref="U36:V36"/>
    <mergeCell ref="U47:V47"/>
    <mergeCell ref="U48:V48"/>
    <mergeCell ref="U49:V49"/>
    <mergeCell ref="U50:V50"/>
    <mergeCell ref="U51:V51"/>
    <mergeCell ref="U42:V42"/>
    <mergeCell ref="U43:V43"/>
    <mergeCell ref="U44:V44"/>
    <mergeCell ref="U45:V45"/>
    <mergeCell ref="U46:V46"/>
  </mergeCells>
  <conditionalFormatting sqref="C5">
    <cfRule type="expression" dxfId="76" priority="1">
      <formula>$C$5&lt;&gt;""</formula>
    </cfRule>
  </conditionalFormatting>
  <conditionalFormatting sqref="F21:G21">
    <cfRule type="expression" dxfId="75" priority="336">
      <formula>$F$21="Project duration exceeds max years"</formula>
    </cfRule>
  </conditionalFormatting>
  <conditionalFormatting sqref="H1:H1048576">
    <cfRule type="expression" dxfId="74" priority="333">
      <formula>E1="NoPS"</formula>
    </cfRule>
  </conditionalFormatting>
  <conditionalFormatting sqref="H13">
    <cfRule type="expression" dxfId="73" priority="11">
      <formula>$F$13&lt;&gt;"Other Danish research Institution"</formula>
    </cfRule>
  </conditionalFormatting>
  <conditionalFormatting sqref="J28">
    <cfRule type="expression" dxfId="72" priority="345">
      <formula>$F$27&lt;&gt;""</formula>
    </cfRule>
  </conditionalFormatting>
  <conditionalFormatting sqref="M1:N1048576">
    <cfRule type="expression" dxfId="71" priority="9">
      <formula>$M$26="0 months"</formula>
    </cfRule>
  </conditionalFormatting>
  <conditionalFormatting sqref="O1:P1048576">
    <cfRule type="expression" dxfId="70" priority="8">
      <formula>$O$26="0 months"</formula>
    </cfRule>
  </conditionalFormatting>
  <conditionalFormatting sqref="Q1:R1048576">
    <cfRule type="expression" dxfId="69" priority="7">
      <formula>$Q$26="0 months"</formula>
    </cfRule>
  </conditionalFormatting>
  <conditionalFormatting sqref="S1:T1048576">
    <cfRule type="expression" dxfId="68" priority="6">
      <formula>$S$26="0 months"</formula>
    </cfRule>
  </conditionalFormatting>
  <conditionalFormatting sqref="U1:V1048576">
    <cfRule type="expression" dxfId="67" priority="5">
      <formula>$U$26="0 months"</formula>
    </cfRule>
  </conditionalFormatting>
  <dataValidations count="6">
    <dataValidation type="list" allowBlank="1" showInputMessage="1" showErrorMessage="1" sqref="F13:G13" xr:uid="{9F9AC35C-3BB6-4A11-B465-352472789984}">
      <formula1>INDIRECT($I$12)</formula1>
    </dataValidation>
    <dataValidation type="list" allowBlank="1" showInputMessage="1" showErrorMessage="1" sqref="D32:D51" xr:uid="{61820E4B-C70C-4B07-825C-8AF9B4C42D27}">
      <formula1>INDIRECT($I$15)</formula1>
    </dataValidation>
    <dataValidation type="list" allowBlank="1" showInputMessage="1" showErrorMessage="1" sqref="G18" xr:uid="{95441B33-02AE-4C7B-BC2E-D17F0B439DAF}">
      <formula1>INDIRECT("Years")</formula1>
    </dataValidation>
    <dataValidation type="list" allowBlank="1" showInputMessage="1" showErrorMessage="1" sqref="F15 F18" xr:uid="{266B6C92-FD8F-4534-B1CA-4BF2153AD57D}">
      <formula1>INDIRECT("Months[Month]")</formula1>
    </dataValidation>
    <dataValidation type="custom" allowBlank="1" showInputMessage="1" showErrorMessage="1" error="Select operational cost and enter whole numbers only" sqref="K32:V51" xr:uid="{3ED465C9-5478-4FF4-9CBD-471AD8ABE7AA}">
      <formula1>AND($D32&lt;&gt;INDEX(INDIRECT($I$15),1), ROUND(K32,0)=K32)</formula1>
    </dataValidation>
    <dataValidation type="list" allowBlank="1" showInputMessage="1" showErrorMessage="1" sqref="G15" xr:uid="{B27DFBA8-E6AA-4AFF-ABEB-F90F5E1B7951}">
      <formula1>INDIRECT("StartYear")</formula1>
    </dataValidation>
  </dataValidations>
  <pageMargins left="0.7" right="0.7" top="0.75" bottom="0.75" header="0.3" footer="0.3"/>
  <pageSetup paperSize="9" orientation="portrait" r:id="rId1"/>
  <ignoredErrors>
    <ignoredError sqref="L23:T23 U23 L24 N24 P24 R24 T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 id="{7F30724B-B0A8-49DB-B918-F064F2A5AA6E}">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F575-EDCC-4F81-8F58-BD3F5658A379}">
  <sheetPr>
    <pageSetUpPr fitToPage="1"/>
  </sheetPr>
  <dimension ref="A1:V73"/>
  <sheetViews>
    <sheetView showGridLines="0" zoomScaleNormal="100" workbookViewId="0">
      <selection activeCell="I1" sqref="I1"/>
    </sheetView>
  </sheetViews>
  <sheetFormatPr defaultColWidth="0" defaultRowHeight="1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87" t="str">
        <f>HYPERLINK("#'Start page'!$A$1","Go to start page")</f>
        <v>Go to start page</v>
      </c>
      <c r="J1" s="188"/>
      <c r="K1" s="187"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227"/>
      <c r="E3" s="9"/>
      <c r="F3" s="9"/>
      <c r="G3" s="9"/>
      <c r="H3" s="9"/>
      <c r="I3" s="9"/>
      <c r="J3" s="9"/>
      <c r="K3" s="9"/>
      <c r="L3" s="9"/>
      <c r="M3" s="9"/>
      <c r="N3" s="9"/>
      <c r="O3" s="9"/>
      <c r="P3" s="9"/>
      <c r="Q3" s="9"/>
      <c r="R3" s="9"/>
      <c r="S3" s="9"/>
      <c r="T3" s="9"/>
      <c r="U3" s="9"/>
      <c r="V3" s="9"/>
    </row>
    <row r="4" spans="1:22" s="94" customFormat="1" ht="15" customHeight="1" x14ac:dyDescent="0.25">
      <c r="A4" s="106"/>
      <c r="B4" s="106"/>
      <c r="C4" s="227"/>
      <c r="D4" s="130" t="s">
        <v>92</v>
      </c>
      <c r="E4" s="9"/>
      <c r="F4" s="290" t="s">
        <v>265</v>
      </c>
      <c r="G4" s="291"/>
      <c r="H4" s="9"/>
      <c r="I4" s="275" t="s">
        <v>259</v>
      </c>
      <c r="J4" s="9"/>
      <c r="K4" s="9"/>
      <c r="L4" s="9"/>
      <c r="M4" s="9"/>
      <c r="N4" s="9"/>
      <c r="O4" s="9"/>
      <c r="P4" s="9"/>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27"/>
      <c r="E5" s="9"/>
      <c r="F5" s="9"/>
      <c r="G5" s="9"/>
      <c r="H5" s="9"/>
      <c r="I5" s="275" t="s">
        <v>177</v>
      </c>
      <c r="J5" s="9"/>
      <c r="K5" s="9"/>
      <c r="L5" s="9"/>
      <c r="M5" s="9"/>
      <c r="N5" s="9"/>
      <c r="O5" s="9"/>
      <c r="P5" s="9"/>
      <c r="Q5" s="9"/>
      <c r="R5" s="9"/>
      <c r="S5" s="9"/>
      <c r="T5" s="9"/>
      <c r="U5" s="9"/>
      <c r="V5" s="9"/>
    </row>
    <row r="6" spans="1:22" s="128" customFormat="1" ht="15" customHeight="1" x14ac:dyDescent="0.25">
      <c r="A6" s="106"/>
      <c r="B6" s="106"/>
      <c r="C6" s="87"/>
      <c r="D6" s="182"/>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221"/>
      <c r="E7" s="87"/>
      <c r="F7" s="87"/>
      <c r="G7" s="87"/>
      <c r="H7" s="87"/>
      <c r="I7" s="127"/>
      <c r="J7" s="106" t="s">
        <v>231</v>
      </c>
      <c r="K7" s="106"/>
      <c r="L7" s="106"/>
      <c r="M7" s="106"/>
      <c r="N7" s="106"/>
      <c r="O7" s="106"/>
      <c r="P7" s="106"/>
      <c r="Q7" s="106"/>
      <c r="R7" s="106"/>
      <c r="S7" s="106"/>
      <c r="T7" s="106"/>
      <c r="U7" s="106"/>
      <c r="V7" s="106"/>
    </row>
    <row r="8" spans="1:22" s="128" customFormat="1" ht="15" customHeight="1" x14ac:dyDescent="0.25">
      <c r="A8" s="106"/>
      <c r="B8" s="106"/>
      <c r="C8" s="87"/>
      <c r="D8" s="182"/>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129</v>
      </c>
      <c r="E11" s="130"/>
      <c r="F11" s="308"/>
      <c r="G11" s="309"/>
      <c r="H11" s="9"/>
      <c r="I11" s="218" t="s">
        <v>94</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32" t="str">
        <f>"Institution"&amp;VLOOKUP($F$4,GrantTypes[],2,0)</f>
        <v>Institution10</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75</v>
      </c>
      <c r="G13" s="309"/>
      <c r="H13" s="166"/>
      <c r="I13" s="232" t="str">
        <f>"Salary"&amp;VLOOKUP($F$4,GrantTypes[],2,0)&amp;"[Salary]"</f>
        <v>Salary10[Salary]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232" t="str">
        <f>"OperationalCosts"&amp;VLOOKUP($F$4,GrantTypes[],2,0)</f>
        <v>OperationalCosts10</v>
      </c>
      <c r="J14" s="9"/>
      <c r="K14" s="9"/>
      <c r="L14" s="9"/>
      <c r="M14" s="9"/>
      <c r="N14" s="9"/>
      <c r="O14" s="9"/>
      <c r="P14" s="9"/>
      <c r="Q14" s="9"/>
      <c r="R14" s="9"/>
      <c r="S14" s="9"/>
      <c r="T14" s="9"/>
      <c r="U14" s="9"/>
      <c r="V14" s="9"/>
    </row>
    <row r="15" spans="1:22" s="94" customFormat="1" ht="15" customHeight="1" x14ac:dyDescent="0.25">
      <c r="A15" s="106"/>
      <c r="B15" s="106"/>
      <c r="C15" s="9"/>
      <c r="D15" s="130" t="s">
        <v>219</v>
      </c>
      <c r="E15" s="130"/>
      <c r="F15" s="223" t="s">
        <v>194</v>
      </c>
      <c r="G15" s="223" t="s">
        <v>195</v>
      </c>
      <c r="H15" s="9"/>
      <c r="I15" s="194">
        <f>IF(VLOOKUP($F$4,GrantTypes[],3,0)=0,5,VLOOKUP($F$4,GrantTypes[],3,0))</f>
        <v>5</v>
      </c>
      <c r="J15" s="9"/>
      <c r="K15" s="9"/>
      <c r="L15" s="9"/>
      <c r="M15" s="9"/>
      <c r="N15" s="9"/>
      <c r="O15" s="9"/>
      <c r="P15" s="9"/>
      <c r="Q15" s="9"/>
      <c r="R15" s="9"/>
      <c r="S15" s="9"/>
      <c r="T15" s="9"/>
      <c r="U15" s="9"/>
      <c r="V15" s="9"/>
    </row>
    <row r="16" spans="1:22" s="94" customFormat="1" x14ac:dyDescent="0.25">
      <c r="A16" s="106"/>
      <c r="B16" s="106"/>
      <c r="C16" s="9"/>
      <c r="D16" s="130" t="s">
        <v>179</v>
      </c>
      <c r="E16" s="130"/>
      <c r="F16" s="310" t="str">
        <f ca="1">IF(OR($F$15=INDEX(INDIRECT("Months"),1,1),$G$15=INDEX(INDIRECT("Years"),1)),"Select month and year above",DATE($G$15,VLOOKUP($F$15,Months[],2,0),1))</f>
        <v>Select month and year above</v>
      </c>
      <c r="G16" s="310"/>
      <c r="H16" s="78"/>
      <c r="I16" s="232" t="str">
        <f>"Salary"&amp;VLOOKUP($F$4,GrantTypes[],2,0)</f>
        <v>Salary10</v>
      </c>
      <c r="J16" s="9"/>
      <c r="K16" s="9"/>
      <c r="L16" s="9"/>
      <c r="M16" s="9"/>
      <c r="N16" s="9"/>
      <c r="O16" s="9"/>
      <c r="P16" s="9"/>
      <c r="Q16" s="9"/>
      <c r="R16" s="9"/>
      <c r="S16" s="9"/>
      <c r="T16" s="9"/>
      <c r="U16" s="9"/>
      <c r="V16" s="9"/>
    </row>
    <row r="17" spans="1:22" s="94" customFormat="1" x14ac:dyDescent="0.25">
      <c r="A17" s="106"/>
      <c r="B17" s="106"/>
      <c r="C17" s="9"/>
      <c r="D17" s="130"/>
      <c r="E17" s="130"/>
      <c r="F17" s="130"/>
      <c r="G17" s="130"/>
      <c r="H17" s="130"/>
      <c r="I17" s="232" t="str">
        <f>"Salary"&amp;VLOOKUP($F$4,GrantTypes[],2,0)&amp;"[Project Supplement]"</f>
        <v>Salary10[Project Supplement]</v>
      </c>
      <c r="J17" s="9"/>
      <c r="K17" s="9"/>
      <c r="L17" s="9"/>
      <c r="M17" s="9"/>
      <c r="N17" s="9"/>
      <c r="O17" s="9"/>
      <c r="P17" s="9"/>
      <c r="Q17" s="9"/>
      <c r="R17" s="9"/>
      <c r="S17" s="9"/>
      <c r="T17" s="9"/>
      <c r="U17" s="9"/>
      <c r="V17" s="9"/>
    </row>
    <row r="18" spans="1:22" s="94" customFormat="1" x14ac:dyDescent="0.25">
      <c r="A18" s="106"/>
      <c r="B18" s="106"/>
      <c r="C18" s="9"/>
      <c r="D18" s="130" t="s">
        <v>220</v>
      </c>
      <c r="E18" s="130"/>
      <c r="F18" s="223" t="s">
        <v>194</v>
      </c>
      <c r="G18" s="223" t="s">
        <v>195</v>
      </c>
      <c r="H18" s="78"/>
      <c r="I18" s="205"/>
      <c r="J18" s="9"/>
      <c r="K18" s="9"/>
      <c r="L18" s="9"/>
      <c r="M18" s="9"/>
      <c r="N18" s="9"/>
      <c r="O18" s="9"/>
      <c r="P18" s="9"/>
      <c r="Q18" s="9"/>
      <c r="R18" s="9"/>
      <c r="S18" s="9"/>
      <c r="T18" s="9"/>
      <c r="U18" s="9"/>
      <c r="V18" s="9"/>
    </row>
    <row r="19" spans="1:22" s="94" customFormat="1" x14ac:dyDescent="0.25">
      <c r="A19" s="106"/>
      <c r="B19" s="106"/>
      <c r="C19" s="132"/>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80"/>
      <c r="I19" s="205"/>
      <c r="J19" s="132"/>
      <c r="K19" s="30"/>
      <c r="L19" s="9"/>
      <c r="M19" s="9"/>
      <c r="N19" s="9"/>
      <c r="O19" s="9"/>
      <c r="P19" s="9"/>
      <c r="Q19" s="9"/>
      <c r="R19" s="9"/>
      <c r="S19" s="9"/>
      <c r="T19" s="9"/>
      <c r="U19" s="9"/>
      <c r="V19" s="9"/>
    </row>
    <row r="20" spans="1:22" s="94" customFormat="1" ht="15" customHeight="1" x14ac:dyDescent="0.25">
      <c r="A20" s="106"/>
      <c r="B20" s="106"/>
      <c r="C20" s="132"/>
      <c r="D20" s="130"/>
      <c r="E20" s="130"/>
      <c r="F20" s="222"/>
      <c r="G20" s="222"/>
      <c r="H20" s="9"/>
      <c r="I20" s="206"/>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"&amp;I15&amp;" project year(s))")&amp;":"</f>
        <v>Project duration (max 5 project year(s)):</v>
      </c>
      <c r="E21" s="130"/>
      <c r="F21" s="290" t="str">
        <f ca="1">IFERROR(IF(AND(ISNUMBER(F16),ISNUMBER(F19),$F$19&gt;EDATE($F$16,12*$I$15)),"Project duration exceeds max years",DATEDIF($F$16,$F$19+1,"y")&amp;" years, "&amp;DATEDIF($F$16,$F$19+1,"ym")&amp;" months"),"Select or revisit project dates")</f>
        <v>Select or revisit project dates</v>
      </c>
      <c r="G21" s="291"/>
      <c r="H21" s="131"/>
      <c r="I21" s="20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25">
      <c r="A23" s="106"/>
      <c r="B23" s="106"/>
      <c r="C23" s="106"/>
      <c r="D23" s="106"/>
      <c r="E23" s="106"/>
      <c r="F23" s="106"/>
      <c r="G23" s="106"/>
      <c r="H23" s="106"/>
      <c r="I23" s="70">
        <f>VLOOKUP($F$4,GrantTypes[],4,0)</f>
        <v>300000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98</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7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J43+SUM(J46:J47)+I72</f>
        <v>0</v>
      </c>
      <c r="K28" s="81"/>
      <c r="L28" s="118">
        <f ca="1">L43+SUM(L46:L47)+K72</f>
        <v>0</v>
      </c>
      <c r="M28" s="81"/>
      <c r="N28" s="118">
        <f ca="1">N43+SUM(N46:N47)+M72</f>
        <v>0</v>
      </c>
      <c r="O28" s="81"/>
      <c r="P28" s="118">
        <f ca="1">P43+SUM(P46:P47)+O72</f>
        <v>0</v>
      </c>
      <c r="Q28" s="81"/>
      <c r="R28" s="118">
        <f ca="1">R43+SUM(R46:R47)+Q72</f>
        <v>0</v>
      </c>
      <c r="S28" s="81"/>
      <c r="T28" s="118">
        <f ca="1">T43+SUM(T46:T47)+S72</f>
        <v>0</v>
      </c>
      <c r="U28" s="81"/>
      <c r="V28" s="118">
        <f ca="1">V43+SUM(V46:V47)+U72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61</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76</v>
      </c>
      <c r="E31" s="147"/>
      <c r="F31" s="148"/>
      <c r="G31" s="148"/>
      <c r="H31" s="74"/>
      <c r="I31" s="39"/>
      <c r="J31" s="134"/>
      <c r="K31" s="149" t="s">
        <v>90</v>
      </c>
      <c r="L31" s="150"/>
      <c r="M31" s="151"/>
      <c r="N31" s="150"/>
      <c r="O31" s="152"/>
      <c r="P31" s="134"/>
      <c r="Q31" s="152"/>
      <c r="R31" s="134"/>
      <c r="S31" s="152"/>
      <c r="T31" s="134"/>
      <c r="U31" s="152"/>
      <c r="V31" s="134"/>
    </row>
    <row r="32" spans="1:22" s="163" customFormat="1" ht="15" customHeight="1" x14ac:dyDescent="0.25">
      <c r="A32" s="101">
        <f t="shared" ca="1" si="0"/>
        <v>6</v>
      </c>
      <c r="B32" s="101">
        <f t="shared" ref="B32:B37" ca="1" si="1">IF(D32&lt;&gt;INDEX(INDIRECT($I$13),1),ROW()+100,0)</f>
        <v>0</v>
      </c>
      <c r="C32" s="102" t="str">
        <f ca="1">IF(E32="NoPS","",IF(COUNTIF(INDIRECT($I$13),D32),VLOOKUP(H32,PS_ScientificArea[],2,0),""))</f>
        <v/>
      </c>
      <c r="D32" s="76" t="s">
        <v>71</v>
      </c>
      <c r="E32" s="102" t="str">
        <f ca="1">IF(AND(COUNTIF(DKUNI[],G32),VLOOKUP(D32,INDIRECT($I$16),2,0)="Yes"),"PS_ScientificArea[DKUNI Scientific Area]","NoPS")</f>
        <v>NoPS</v>
      </c>
      <c r="F32" s="210" t="s">
        <v>25</v>
      </c>
      <c r="G32" s="76" t="s">
        <v>75</v>
      </c>
      <c r="H32" s="76" t="s">
        <v>21</v>
      </c>
      <c r="I32" s="207">
        <f t="shared" ref="I32:I36" ca="1" si="2">SUMIFS(32:32,$23:$23,TRUE,$30:$30,"FTE")</f>
        <v>0</v>
      </c>
      <c r="J32" s="122">
        <f t="shared" ref="J32:J36" ca="1" si="3">SUMIFS(32:32,$23:$23,TRUE,$30:$30,"Costs")</f>
        <v>0</v>
      </c>
      <c r="K32" s="208"/>
      <c r="L32" s="209"/>
      <c r="M32" s="208"/>
      <c r="N32" s="209"/>
      <c r="O32" s="208"/>
      <c r="P32" s="209"/>
      <c r="Q32" s="208"/>
      <c r="R32" s="209"/>
      <c r="S32" s="208"/>
      <c r="T32" s="209"/>
      <c r="U32" s="208"/>
      <c r="V32" s="209"/>
    </row>
    <row r="33" spans="1:22" s="163" customFormat="1" ht="15" customHeight="1" x14ac:dyDescent="0.25">
      <c r="A33" s="101">
        <f t="shared" ca="1" si="0"/>
        <v>6</v>
      </c>
      <c r="B33" s="101">
        <f t="shared" ca="1" si="1"/>
        <v>0</v>
      </c>
      <c r="C33" s="102" t="str">
        <f ca="1">IF(E33="NoPS","",IF(COUNTIF(INDIRECT($I$13),D33),VLOOKUP(H33,PS_ScientificArea[],2,0),""))</f>
        <v/>
      </c>
      <c r="D33" s="76" t="s">
        <v>71</v>
      </c>
      <c r="E33" s="102" t="str">
        <f ca="1">IF(AND(COUNTIF(DKUNI[],G33),VLOOKUP(D33,INDIRECT($I$16),2,0)="Yes"),"PS_ScientificArea[DKUNI Scientific Area]","NoPS")</f>
        <v>NoPS</v>
      </c>
      <c r="F33" s="210" t="s">
        <v>25</v>
      </c>
      <c r="G33" s="76" t="s">
        <v>75</v>
      </c>
      <c r="H33" s="76" t="s">
        <v>21</v>
      </c>
      <c r="I33" s="207">
        <f t="shared" ca="1" si="2"/>
        <v>0</v>
      </c>
      <c r="J33" s="122">
        <f t="shared" ca="1" si="3"/>
        <v>0</v>
      </c>
      <c r="K33" s="208"/>
      <c r="L33" s="209"/>
      <c r="M33" s="208"/>
      <c r="N33" s="209"/>
      <c r="O33" s="208"/>
      <c r="P33" s="209"/>
      <c r="Q33" s="208"/>
      <c r="R33" s="209"/>
      <c r="S33" s="208"/>
      <c r="T33" s="209"/>
      <c r="U33" s="208"/>
      <c r="V33" s="209"/>
    </row>
    <row r="34" spans="1:22" s="163" customFormat="1" ht="15" customHeight="1" x14ac:dyDescent="0.25">
      <c r="A34" s="101">
        <f t="shared" ca="1" si="0"/>
        <v>6</v>
      </c>
      <c r="B34" s="101">
        <f t="shared" ca="1" si="1"/>
        <v>0</v>
      </c>
      <c r="C34" s="102" t="str">
        <f ca="1">IF(E34="NoPS","",IF(COUNTIF(INDIRECT($I$13),D34),VLOOKUP(H34,PS_ScientificArea[],2,0),""))</f>
        <v/>
      </c>
      <c r="D34" s="76" t="s">
        <v>71</v>
      </c>
      <c r="E34" s="102" t="str">
        <f ca="1">IF(AND(COUNTIF(DKUNI[],G34),VLOOKUP(D34,INDIRECT($I$16),2,0)="Yes"),"PS_ScientificArea[DKUNI Scientific Area]","NoPS")</f>
        <v>NoPS</v>
      </c>
      <c r="F34" s="210" t="s">
        <v>25</v>
      </c>
      <c r="G34" s="76" t="s">
        <v>75</v>
      </c>
      <c r="H34" s="76" t="s">
        <v>21</v>
      </c>
      <c r="I34" s="207">
        <f t="shared" ca="1" si="2"/>
        <v>0</v>
      </c>
      <c r="J34" s="122">
        <f t="shared" ca="1" si="3"/>
        <v>0</v>
      </c>
      <c r="K34" s="208"/>
      <c r="L34" s="209"/>
      <c r="M34" s="208"/>
      <c r="N34" s="209"/>
      <c r="O34" s="208"/>
      <c r="P34" s="209"/>
      <c r="Q34" s="208"/>
      <c r="R34" s="209"/>
      <c r="S34" s="208"/>
      <c r="T34" s="209"/>
      <c r="U34" s="208"/>
      <c r="V34" s="209"/>
    </row>
    <row r="35" spans="1:22" s="163" customFormat="1" ht="15" customHeight="1" x14ac:dyDescent="0.25">
      <c r="A35" s="101">
        <f t="shared" ca="1" si="0"/>
        <v>6</v>
      </c>
      <c r="B35" s="101">
        <f t="shared" ca="1" si="1"/>
        <v>0</v>
      </c>
      <c r="C35" s="102" t="str">
        <f ca="1">IF(E35="NoPS","",IF(COUNTIF(INDIRECT($I$13),D35),VLOOKUP(H35,PS_ScientificArea[],2,0),""))</f>
        <v/>
      </c>
      <c r="D35" s="76" t="s">
        <v>71</v>
      </c>
      <c r="E35" s="102" t="str">
        <f ca="1">IF(AND(COUNTIF(DKUNI[],G35),VLOOKUP(D35,INDIRECT($I$16),2,0)="Yes"),"PS_ScientificArea[DKUNI Scientific Area]","NoPS")</f>
        <v>NoPS</v>
      </c>
      <c r="F35" s="210" t="s">
        <v>25</v>
      </c>
      <c r="G35" s="76" t="s">
        <v>75</v>
      </c>
      <c r="H35" s="76" t="s">
        <v>21</v>
      </c>
      <c r="I35" s="207">
        <f t="shared" ca="1" si="2"/>
        <v>0</v>
      </c>
      <c r="J35" s="122">
        <f t="shared" ca="1" si="3"/>
        <v>0</v>
      </c>
      <c r="K35" s="208"/>
      <c r="L35" s="209"/>
      <c r="M35" s="208"/>
      <c r="N35" s="209"/>
      <c r="O35" s="208"/>
      <c r="P35" s="209"/>
      <c r="Q35" s="208"/>
      <c r="R35" s="209"/>
      <c r="S35" s="208"/>
      <c r="T35" s="209"/>
      <c r="U35" s="208"/>
      <c r="V35" s="209"/>
    </row>
    <row r="36" spans="1:22" s="163" customFormat="1" ht="15" customHeight="1" x14ac:dyDescent="0.25">
      <c r="A36" s="101">
        <f t="shared" ca="1" si="0"/>
        <v>6</v>
      </c>
      <c r="B36" s="101">
        <f t="shared" ca="1" si="1"/>
        <v>0</v>
      </c>
      <c r="C36" s="102" t="str">
        <f ca="1">IF(E36="NoPS","",IF(COUNTIF(INDIRECT($I$13),D36),VLOOKUP(H36,PS_ScientificArea[],2,0),""))</f>
        <v/>
      </c>
      <c r="D36" s="76" t="s">
        <v>71</v>
      </c>
      <c r="E36" s="102" t="str">
        <f ca="1">IF(AND(COUNTIF(DKUNI[],G36),VLOOKUP(D36,INDIRECT($I$16),2,0)="Yes"),"PS_ScientificArea[DKUNI Scientific Area]","NoPS")</f>
        <v>NoPS</v>
      </c>
      <c r="F36" s="210" t="s">
        <v>25</v>
      </c>
      <c r="G36" s="76" t="s">
        <v>75</v>
      </c>
      <c r="H36" s="76" t="s">
        <v>21</v>
      </c>
      <c r="I36" s="207">
        <f t="shared" ca="1" si="2"/>
        <v>0</v>
      </c>
      <c r="J36" s="122">
        <f t="shared" ca="1" si="3"/>
        <v>0</v>
      </c>
      <c r="K36" s="208"/>
      <c r="L36" s="209"/>
      <c r="M36" s="208"/>
      <c r="N36" s="209"/>
      <c r="O36" s="208"/>
      <c r="P36" s="209"/>
      <c r="Q36" s="208"/>
      <c r="R36" s="209"/>
      <c r="S36" s="208"/>
      <c r="T36" s="209"/>
      <c r="U36" s="208"/>
      <c r="V36" s="209"/>
    </row>
    <row r="37" spans="1:22" s="163" customFormat="1" ht="15" customHeight="1" x14ac:dyDescent="0.25">
      <c r="A37" s="101">
        <f t="shared" ca="1" si="0"/>
        <v>6</v>
      </c>
      <c r="B37" s="101">
        <f t="shared" ca="1" si="1"/>
        <v>0</v>
      </c>
      <c r="C37" s="102" t="str">
        <f ca="1">IF(E37="NoPS","",IF(COUNTIF(INDIRECT($I$13),D37),VLOOKUP(H37,PS_ScientificArea[],2,0),""))</f>
        <v/>
      </c>
      <c r="D37" s="76" t="s">
        <v>71</v>
      </c>
      <c r="E37" s="102" t="str">
        <f ca="1">IF(AND(COUNTIF(DKUNI[],G37),VLOOKUP(D37,INDIRECT($I$16),2,0)="Yes"),"PS_ScientificArea[DKUNI Scientific Area]","NoPS")</f>
        <v>NoPS</v>
      </c>
      <c r="F37" s="210" t="s">
        <v>25</v>
      </c>
      <c r="G37" s="76" t="s">
        <v>75</v>
      </c>
      <c r="H37" s="76" t="s">
        <v>21</v>
      </c>
      <c r="I37" s="207">
        <f ca="1">SUMIFS(37:37,$23:$23,TRUE,$30:$30,"FTE")</f>
        <v>0</v>
      </c>
      <c r="J37" s="122">
        <f ca="1">SUMIFS(37:37,$23:$23,TRUE,$30:$30,"Costs")</f>
        <v>0</v>
      </c>
      <c r="K37" s="208"/>
      <c r="L37" s="209"/>
      <c r="M37" s="208"/>
      <c r="N37" s="209"/>
      <c r="O37" s="208"/>
      <c r="P37" s="209"/>
      <c r="Q37" s="208"/>
      <c r="R37" s="209"/>
      <c r="S37" s="208"/>
      <c r="T37" s="209"/>
      <c r="U37" s="208"/>
      <c r="V37" s="209"/>
    </row>
    <row r="38" spans="1:22" s="163" customFormat="1" ht="15" customHeight="1" x14ac:dyDescent="0.25">
      <c r="A38" s="101">
        <f t="shared" ca="1" si="0"/>
        <v>6</v>
      </c>
      <c r="B38" s="101">
        <f t="shared" ref="B38:B41" ca="1" si="4">IF(D38&lt;&gt;INDEX(INDIRECT($I$13),1),ROW()+100,0)</f>
        <v>0</v>
      </c>
      <c r="C38" s="102" t="str">
        <f ca="1">IF(E38="NoPS","",IF(COUNTIF(INDIRECT($I$13),D38),VLOOKUP(H38,PS_ScientificArea[],2,0),""))</f>
        <v/>
      </c>
      <c r="D38" s="76" t="s">
        <v>71</v>
      </c>
      <c r="E38" s="102" t="str">
        <f ca="1">IF(AND(COUNTIF(DKUNI[],G38),VLOOKUP(D38,INDIRECT($I$16),2,0)="Yes"),"PS_ScientificArea[DKUNI Scientific Area]","NoPS")</f>
        <v>NoPS</v>
      </c>
      <c r="F38" s="210" t="s">
        <v>25</v>
      </c>
      <c r="G38" s="76" t="s">
        <v>75</v>
      </c>
      <c r="H38" s="76" t="s">
        <v>21</v>
      </c>
      <c r="I38" s="207">
        <f t="shared" ref="I38:I41" ca="1" si="5">SUMIFS(38:38,$23:$23,TRUE,$30:$30,"FTE")</f>
        <v>0</v>
      </c>
      <c r="J38" s="122">
        <f t="shared" ref="J38:J41" ca="1" si="6">SUMIFS(38:38,$23:$23,TRUE,$30:$30,"Costs")</f>
        <v>0</v>
      </c>
      <c r="K38" s="208"/>
      <c r="L38" s="209"/>
      <c r="M38" s="208"/>
      <c r="N38" s="209"/>
      <c r="O38" s="208"/>
      <c r="P38" s="209"/>
      <c r="Q38" s="208"/>
      <c r="R38" s="209"/>
      <c r="S38" s="208"/>
      <c r="T38" s="209"/>
      <c r="U38" s="208"/>
      <c r="V38" s="209"/>
    </row>
    <row r="39" spans="1:22" s="163" customFormat="1" ht="15" customHeight="1" x14ac:dyDescent="0.25">
      <c r="A39" s="101">
        <f t="shared" ca="1" si="0"/>
        <v>6</v>
      </c>
      <c r="B39" s="101">
        <f t="shared" ca="1" si="4"/>
        <v>0</v>
      </c>
      <c r="C39" s="102" t="str">
        <f ca="1">IF(E39="NoPS","",IF(COUNTIF(INDIRECT($I$13),D39),VLOOKUP(H39,PS_ScientificArea[],2,0),""))</f>
        <v/>
      </c>
      <c r="D39" s="76" t="s">
        <v>71</v>
      </c>
      <c r="E39" s="102" t="str">
        <f ca="1">IF(AND(COUNTIF(DKUNI[],G39),VLOOKUP(D39,INDIRECT($I$16),2,0)="Yes"),"PS_ScientificArea[DKUNI Scientific Area]","NoPS")</f>
        <v>NoPS</v>
      </c>
      <c r="F39" s="210" t="s">
        <v>25</v>
      </c>
      <c r="G39" s="76" t="s">
        <v>75</v>
      </c>
      <c r="H39" s="76" t="s">
        <v>21</v>
      </c>
      <c r="I39" s="207">
        <f t="shared" ca="1" si="5"/>
        <v>0</v>
      </c>
      <c r="J39" s="122">
        <f t="shared" ca="1" si="6"/>
        <v>0</v>
      </c>
      <c r="K39" s="208"/>
      <c r="L39" s="209"/>
      <c r="M39" s="208"/>
      <c r="N39" s="209"/>
      <c r="O39" s="208"/>
      <c r="P39" s="209"/>
      <c r="Q39" s="208"/>
      <c r="R39" s="209"/>
      <c r="S39" s="208"/>
      <c r="T39" s="209"/>
      <c r="U39" s="208"/>
      <c r="V39" s="209"/>
    </row>
    <row r="40" spans="1:22" s="163" customFormat="1" ht="15" customHeight="1" x14ac:dyDescent="0.25">
      <c r="A40" s="101">
        <f t="shared" ca="1" si="0"/>
        <v>6</v>
      </c>
      <c r="B40" s="101">
        <f t="shared" ca="1" si="4"/>
        <v>0</v>
      </c>
      <c r="C40" s="102" t="str">
        <f ca="1">IF(E40="NoPS","",IF(COUNTIF(INDIRECT($I$13),D40),VLOOKUP(H40,PS_ScientificArea[],2,0),""))</f>
        <v/>
      </c>
      <c r="D40" s="76" t="s">
        <v>71</v>
      </c>
      <c r="E40" s="102" t="str">
        <f ca="1">IF(AND(COUNTIF(DKUNI[],G40),VLOOKUP(D40,INDIRECT($I$16),2,0)="Yes"),"PS_ScientificArea[DKUNI Scientific Area]","NoPS")</f>
        <v>NoPS</v>
      </c>
      <c r="F40" s="210" t="s">
        <v>25</v>
      </c>
      <c r="G40" s="76" t="s">
        <v>75</v>
      </c>
      <c r="H40" s="76" t="s">
        <v>21</v>
      </c>
      <c r="I40" s="207">
        <f t="shared" ca="1" si="5"/>
        <v>0</v>
      </c>
      <c r="J40" s="122">
        <f t="shared" ca="1" si="6"/>
        <v>0</v>
      </c>
      <c r="K40" s="208"/>
      <c r="L40" s="209"/>
      <c r="M40" s="208"/>
      <c r="N40" s="209"/>
      <c r="O40" s="208"/>
      <c r="P40" s="209"/>
      <c r="Q40" s="208"/>
      <c r="R40" s="209"/>
      <c r="S40" s="208"/>
      <c r="T40" s="209"/>
      <c r="U40" s="208"/>
      <c r="V40" s="209"/>
    </row>
    <row r="41" spans="1:22" s="163" customFormat="1" ht="15" customHeight="1" x14ac:dyDescent="0.25">
      <c r="A41" s="101">
        <f t="shared" ca="1" si="0"/>
        <v>6</v>
      </c>
      <c r="B41" s="101">
        <f t="shared" ca="1" si="4"/>
        <v>0</v>
      </c>
      <c r="C41" s="102" t="str">
        <f ca="1">IF(E41="NoPS","",IF(COUNTIF(INDIRECT($I$13),D41),VLOOKUP(H41,PS_ScientificArea[],2,0),""))</f>
        <v/>
      </c>
      <c r="D41" s="76" t="s">
        <v>71</v>
      </c>
      <c r="E41" s="102" t="str">
        <f ca="1">IF(AND(COUNTIF(DKUNI[],G41),VLOOKUP(D41,INDIRECT($I$16),2,0)="Yes"),"PS_ScientificArea[DKUNI Scientific Area]","NoPS")</f>
        <v>NoPS</v>
      </c>
      <c r="F41" s="210" t="s">
        <v>25</v>
      </c>
      <c r="G41" s="76" t="s">
        <v>75</v>
      </c>
      <c r="H41" s="76" t="s">
        <v>21</v>
      </c>
      <c r="I41" s="207">
        <f t="shared" ca="1" si="5"/>
        <v>0</v>
      </c>
      <c r="J41" s="122">
        <f t="shared" ca="1" si="6"/>
        <v>0</v>
      </c>
      <c r="K41" s="208"/>
      <c r="L41" s="209"/>
      <c r="M41" s="208"/>
      <c r="N41" s="209"/>
      <c r="O41" s="208"/>
      <c r="P41" s="209"/>
      <c r="Q41" s="208"/>
      <c r="R41" s="209"/>
      <c r="S41" s="208"/>
      <c r="T41" s="209"/>
      <c r="U41" s="208"/>
      <c r="V41" s="209"/>
    </row>
    <row r="42" spans="1:22" s="163" customFormat="1" ht="15" customHeight="1" x14ac:dyDescent="0.25">
      <c r="A42" s="101">
        <f t="shared" ca="1" si="0"/>
        <v>7</v>
      </c>
      <c r="B42" s="101">
        <v>20</v>
      </c>
      <c r="C42" s="102"/>
      <c r="D42" s="210"/>
      <c r="E42" s="210"/>
      <c r="F42" s="210"/>
      <c r="G42" s="210"/>
      <c r="H42" s="210"/>
      <c r="I42" s="207"/>
      <c r="J42" s="122"/>
      <c r="K42" s="208"/>
      <c r="L42" s="209"/>
      <c r="M42" s="208"/>
      <c r="N42" s="209"/>
      <c r="O42" s="208"/>
      <c r="P42" s="209"/>
      <c r="Q42" s="208"/>
      <c r="R42" s="209"/>
      <c r="S42" s="208"/>
      <c r="T42" s="209"/>
      <c r="U42" s="208"/>
      <c r="V42" s="209"/>
    </row>
    <row r="43" spans="1:22" s="163" customFormat="1" ht="15" customHeight="1" x14ac:dyDescent="0.25">
      <c r="A43" s="101">
        <f t="shared" ca="1" si="0"/>
        <v>8</v>
      </c>
      <c r="B43" s="101">
        <f>ROW()+100</f>
        <v>143</v>
      </c>
      <c r="C43" s="212"/>
      <c r="D43" s="215" t="s">
        <v>210</v>
      </c>
      <c r="E43" s="212"/>
      <c r="F43" s="213"/>
      <c r="G43" s="213"/>
      <c r="H43" s="213"/>
      <c r="I43" s="216">
        <f t="shared" ref="I43:V43" ca="1" si="7">SUM(I32:I41)</f>
        <v>0</v>
      </c>
      <c r="J43" s="217">
        <f t="shared" ca="1" si="7"/>
        <v>0</v>
      </c>
      <c r="K43" s="219">
        <f t="shared" si="7"/>
        <v>0</v>
      </c>
      <c r="L43" s="220">
        <f t="shared" si="7"/>
        <v>0</v>
      </c>
      <c r="M43" s="219">
        <f t="shared" si="7"/>
        <v>0</v>
      </c>
      <c r="N43" s="220">
        <f t="shared" si="7"/>
        <v>0</v>
      </c>
      <c r="O43" s="219">
        <f t="shared" si="7"/>
        <v>0</v>
      </c>
      <c r="P43" s="220">
        <f t="shared" si="7"/>
        <v>0</v>
      </c>
      <c r="Q43" s="219">
        <f t="shared" si="7"/>
        <v>0</v>
      </c>
      <c r="R43" s="220">
        <f t="shared" si="7"/>
        <v>0</v>
      </c>
      <c r="S43" s="219">
        <f t="shared" si="7"/>
        <v>0</v>
      </c>
      <c r="T43" s="220">
        <f t="shared" si="7"/>
        <v>0</v>
      </c>
      <c r="U43" s="219">
        <f t="shared" si="7"/>
        <v>0</v>
      </c>
      <c r="V43" s="220">
        <f t="shared" si="7"/>
        <v>0</v>
      </c>
    </row>
    <row r="44" spans="1:22" s="163" customFormat="1" ht="15" customHeight="1" x14ac:dyDescent="0.25">
      <c r="A44" s="101">
        <f t="shared" ca="1" si="0"/>
        <v>9</v>
      </c>
      <c r="B44" s="101">
        <v>20</v>
      </c>
      <c r="C44" s="102"/>
      <c r="D44" s="96"/>
      <c r="E44" s="136"/>
      <c r="F44" s="96"/>
      <c r="G44" s="96"/>
      <c r="H44" s="96"/>
      <c r="I44" s="121">
        <f ca="1">SUMIFS(44:44,$23:$23,TRUE,$30:$30,"FTE")</f>
        <v>0</v>
      </c>
      <c r="J44" s="122">
        <f ca="1">SUMIFS(44:44,$23:$23,TRUE,$30:$30,"Costs")</f>
        <v>0</v>
      </c>
      <c r="K44" s="82"/>
      <c r="L44" s="72"/>
      <c r="M44" s="82"/>
      <c r="N44" s="72"/>
      <c r="O44" s="82"/>
      <c r="P44" s="72"/>
      <c r="Q44" s="82"/>
      <c r="R44" s="72"/>
      <c r="S44" s="82"/>
      <c r="T44" s="72"/>
      <c r="U44" s="82"/>
      <c r="V44" s="72"/>
    </row>
    <row r="45" spans="1:22" s="38" customFormat="1" ht="15" customHeight="1" x14ac:dyDescent="0.25">
      <c r="A45" s="101">
        <f t="shared" ca="1" si="0"/>
        <v>10</v>
      </c>
      <c r="B45" s="101">
        <v>32</v>
      </c>
      <c r="C45" s="124"/>
      <c r="D45" s="26" t="s">
        <v>178</v>
      </c>
      <c r="E45" s="26"/>
      <c r="F45" s="26"/>
      <c r="G45" s="26"/>
      <c r="H45" s="26"/>
      <c r="I45" s="119" t="s">
        <v>30</v>
      </c>
      <c r="J45" s="120" t="s">
        <v>31</v>
      </c>
      <c r="K45" s="119" t="s">
        <v>28</v>
      </c>
      <c r="L45" s="120" t="s">
        <v>29</v>
      </c>
      <c r="M45" s="145" t="s">
        <v>28</v>
      </c>
      <c r="N45" s="120" t="s">
        <v>29</v>
      </c>
      <c r="O45" s="145" t="s">
        <v>28</v>
      </c>
      <c r="P45" s="120" t="s">
        <v>29</v>
      </c>
      <c r="Q45" s="145" t="s">
        <v>28</v>
      </c>
      <c r="R45" s="120" t="s">
        <v>29</v>
      </c>
      <c r="S45" s="145" t="s">
        <v>28</v>
      </c>
      <c r="T45" s="120" t="s">
        <v>29</v>
      </c>
      <c r="U45" s="145" t="s">
        <v>28</v>
      </c>
      <c r="V45" s="120" t="s">
        <v>29</v>
      </c>
    </row>
    <row r="46" spans="1:22" s="38" customFormat="1" ht="15" customHeight="1" x14ac:dyDescent="0.25">
      <c r="A46" s="101">
        <f t="shared" ca="1" si="0"/>
        <v>11</v>
      </c>
      <c r="B46" s="101">
        <f>ROW()+100</f>
        <v>146</v>
      </c>
      <c r="C46" s="96"/>
      <c r="D46" s="96" t="s">
        <v>17</v>
      </c>
      <c r="E46" s="96"/>
      <c r="F46" s="177"/>
      <c r="G46" s="27">
        <f>INDEX(ProjectSupplement[],1,2)</f>
        <v>250000</v>
      </c>
      <c r="H46" s="28" t="s">
        <v>19</v>
      </c>
      <c r="I46" s="207">
        <f ca="1">SUMIFS(46:46,$23:$23,TRUE,$45:$45,"FTE")</f>
        <v>0</v>
      </c>
      <c r="J46" s="122">
        <f ca="1">I46*G46</f>
        <v>0</v>
      </c>
      <c r="K46" s="231">
        <f ca="1">SUMIFS(K:K,$C:$C,"wet")</f>
        <v>0</v>
      </c>
      <c r="L46" s="75">
        <f ca="1">K46*$G$46</f>
        <v>0</v>
      </c>
      <c r="M46" s="231">
        <f ca="1">SUMIFS(M:M,$C:$C,"wet")</f>
        <v>0</v>
      </c>
      <c r="N46" s="75">
        <f ca="1">M46*$G$46</f>
        <v>0</v>
      </c>
      <c r="O46" s="231">
        <f ca="1">SUMIFS(O:O,$C:$C,"wet")</f>
        <v>0</v>
      </c>
      <c r="P46" s="75">
        <f ca="1">O46*$G$46</f>
        <v>0</v>
      </c>
      <c r="Q46" s="231">
        <f ca="1">SUMIFS(Q:Q,$C:$C,"wet")</f>
        <v>0</v>
      </c>
      <c r="R46" s="75">
        <f ca="1">Q46*$G$46</f>
        <v>0</v>
      </c>
      <c r="S46" s="231">
        <f ca="1">SUMIFS(S:S,$C:$C,"wet")</f>
        <v>0</v>
      </c>
      <c r="T46" s="75">
        <f ca="1">S46*$G$46</f>
        <v>0</v>
      </c>
      <c r="U46" s="231">
        <f ca="1">SUMIFS(U:U,$C:$C,"wet")</f>
        <v>0</v>
      </c>
      <c r="V46" s="75">
        <f ca="1">U46*$G$46</f>
        <v>0</v>
      </c>
    </row>
    <row r="47" spans="1:22" s="38" customFormat="1" ht="15" customHeight="1" x14ac:dyDescent="0.25">
      <c r="A47" s="101">
        <f t="shared" ca="1" si="0"/>
        <v>12</v>
      </c>
      <c r="B47" s="101">
        <f>ROW()+100</f>
        <v>147</v>
      </c>
      <c r="C47" s="96"/>
      <c r="D47" s="96" t="s">
        <v>18</v>
      </c>
      <c r="E47" s="96"/>
      <c r="F47" s="177"/>
      <c r="G47" s="29">
        <f>INDEX(ProjectSupplement[],2,2)</f>
        <v>200000</v>
      </c>
      <c r="H47" s="28" t="s">
        <v>19</v>
      </c>
      <c r="I47" s="207">
        <f ca="1">SUMIFS(47:47,$23:$23,TRUE,$45:$45,"FTE")</f>
        <v>0</v>
      </c>
      <c r="J47" s="122">
        <f ca="1">I47*G47</f>
        <v>0</v>
      </c>
      <c r="K47" s="231">
        <f ca="1">SUMIFS(K:K,$C:$C,"dry")</f>
        <v>0</v>
      </c>
      <c r="L47" s="75">
        <f ca="1">K47*$G$47</f>
        <v>0</v>
      </c>
      <c r="M47" s="231">
        <f ca="1">SUMIFS(M:M,$C:$C,"dry")</f>
        <v>0</v>
      </c>
      <c r="N47" s="75">
        <f ca="1">M47*$G$47</f>
        <v>0</v>
      </c>
      <c r="O47" s="231">
        <f ca="1">SUMIFS(O:O,$C:$C,"dry")</f>
        <v>0</v>
      </c>
      <c r="P47" s="75">
        <f ca="1">O47*$G$47</f>
        <v>0</v>
      </c>
      <c r="Q47" s="231">
        <f ca="1">SUMIFS(Q:Q,$C:$C,"dry")</f>
        <v>0</v>
      </c>
      <c r="R47" s="75">
        <f ca="1">Q47*$G$47</f>
        <v>0</v>
      </c>
      <c r="S47" s="231">
        <f ca="1">SUMIFS(S:S,$C:$C,"dry")</f>
        <v>0</v>
      </c>
      <c r="T47" s="75">
        <f ca="1">S47*$G$47</f>
        <v>0</v>
      </c>
      <c r="U47" s="231">
        <f ca="1">SUMIFS(U:U,$C:$C,"dry")</f>
        <v>0</v>
      </c>
      <c r="V47" s="75">
        <f ca="1">U47*$G$47</f>
        <v>0</v>
      </c>
    </row>
    <row r="48" spans="1:22" s="163" customFormat="1" ht="15" customHeight="1" x14ac:dyDescent="0.25">
      <c r="A48" s="101">
        <f t="shared" ca="1" si="0"/>
        <v>13</v>
      </c>
      <c r="B48" s="101">
        <v>20</v>
      </c>
      <c r="C48" s="102"/>
      <c r="D48" s="96"/>
      <c r="E48" s="136"/>
      <c r="F48" s="96"/>
      <c r="G48" s="96"/>
      <c r="H48" s="96"/>
      <c r="I48" s="121"/>
      <c r="J48" s="122"/>
      <c r="K48" s="164"/>
      <c r="L48" s="162"/>
      <c r="M48" s="183"/>
      <c r="N48" s="162"/>
      <c r="O48" s="183"/>
      <c r="P48" s="162"/>
      <c r="Q48" s="183"/>
      <c r="R48" s="162"/>
      <c r="S48" s="183"/>
      <c r="T48" s="162"/>
      <c r="U48" s="183"/>
      <c r="V48" s="162"/>
    </row>
    <row r="49" spans="1:22" s="38" customFormat="1" ht="15" customHeight="1" x14ac:dyDescent="0.25">
      <c r="A49" s="101">
        <f t="shared" ca="1" si="0"/>
        <v>14</v>
      </c>
      <c r="B49" s="101">
        <v>33</v>
      </c>
      <c r="C49" s="124"/>
      <c r="D49" s="26" t="s">
        <v>65</v>
      </c>
      <c r="E49" s="142"/>
      <c r="F49" s="26"/>
      <c r="G49" s="26"/>
      <c r="H49" s="26"/>
      <c r="I49" s="313" t="s">
        <v>31</v>
      </c>
      <c r="J49" s="314"/>
      <c r="K49" s="311" t="s">
        <v>29</v>
      </c>
      <c r="L49" s="312"/>
      <c r="M49" s="311" t="s">
        <v>29</v>
      </c>
      <c r="N49" s="312"/>
      <c r="O49" s="311" t="s">
        <v>29</v>
      </c>
      <c r="P49" s="312"/>
      <c r="Q49" s="311" t="s">
        <v>29</v>
      </c>
      <c r="R49" s="312"/>
      <c r="S49" s="311" t="s">
        <v>29</v>
      </c>
      <c r="T49" s="312"/>
      <c r="U49" s="311" t="s">
        <v>29</v>
      </c>
      <c r="V49" s="312"/>
    </row>
    <row r="50" spans="1:22" s="38" customFormat="1" ht="15" customHeight="1" x14ac:dyDescent="0.25">
      <c r="A50" s="101">
        <f t="shared" ca="1" si="0"/>
        <v>14</v>
      </c>
      <c r="B50" s="101"/>
      <c r="C50" s="146"/>
      <c r="D50" s="147" t="s">
        <v>121</v>
      </c>
      <c r="E50" s="147"/>
      <c r="F50" s="74"/>
      <c r="G50" s="74"/>
      <c r="H50" s="74"/>
      <c r="I50" s="39"/>
      <c r="J50" s="134"/>
      <c r="K50" s="149" t="s">
        <v>91</v>
      </c>
      <c r="L50" s="134"/>
      <c r="M50" s="152"/>
      <c r="N50" s="134"/>
      <c r="O50" s="152"/>
      <c r="P50" s="134"/>
      <c r="Q50" s="152"/>
      <c r="R50" s="134"/>
      <c r="S50" s="152"/>
      <c r="T50" s="134"/>
      <c r="U50" s="152"/>
      <c r="V50" s="134"/>
    </row>
    <row r="51" spans="1:22" s="38" customFormat="1" ht="15" customHeight="1" x14ac:dyDescent="0.25">
      <c r="A51" s="101">
        <f t="shared" ca="1" si="0"/>
        <v>15</v>
      </c>
      <c r="B51" s="101">
        <f t="shared" ref="B51:B70" ca="1" si="8">IF(D51&lt;&gt;INDEX(INDIRECT($I$14),1),ROW()+200,0)</f>
        <v>251</v>
      </c>
      <c r="C51" s="96"/>
      <c r="D51" s="76" t="s">
        <v>110</v>
      </c>
      <c r="E51" s="76"/>
      <c r="F51" s="210" t="s">
        <v>246</v>
      </c>
      <c r="G51" s="76"/>
      <c r="H51" s="96"/>
      <c r="I51" s="302">
        <f t="shared" ref="I51:I71" ca="1" si="9">SUMIFS(51:51,$23:$23,TRUE,$49:$49,"Costs")</f>
        <v>0</v>
      </c>
      <c r="J51" s="303"/>
      <c r="K51" s="306"/>
      <c r="L51" s="307"/>
      <c r="M51" s="306"/>
      <c r="N51" s="307"/>
      <c r="O51" s="306"/>
      <c r="P51" s="307"/>
      <c r="Q51" s="306"/>
      <c r="R51" s="307"/>
      <c r="S51" s="306"/>
      <c r="T51" s="307"/>
      <c r="U51" s="306"/>
      <c r="V51" s="307"/>
    </row>
    <row r="52" spans="1:22" s="38" customFormat="1" ht="15" customHeight="1" x14ac:dyDescent="0.25">
      <c r="A52" s="101">
        <f t="shared" ca="1" si="0"/>
        <v>15</v>
      </c>
      <c r="B52" s="101">
        <f t="shared" ca="1" si="8"/>
        <v>0</v>
      </c>
      <c r="C52" s="96"/>
      <c r="D52" s="76" t="s">
        <v>26</v>
      </c>
      <c r="E52" s="76"/>
      <c r="F52" s="210" t="s">
        <v>246</v>
      </c>
      <c r="G52" s="76"/>
      <c r="H52" s="96"/>
      <c r="I52" s="302">
        <f t="shared" ca="1" si="9"/>
        <v>0</v>
      </c>
      <c r="J52" s="303"/>
      <c r="K52" s="306"/>
      <c r="L52" s="307"/>
      <c r="M52" s="306"/>
      <c r="N52" s="307"/>
      <c r="O52" s="306"/>
      <c r="P52" s="307"/>
      <c r="Q52" s="306"/>
      <c r="R52" s="307"/>
      <c r="S52" s="306"/>
      <c r="T52" s="307"/>
      <c r="U52" s="306"/>
      <c r="V52" s="307"/>
    </row>
    <row r="53" spans="1:22" s="38" customFormat="1" ht="15" customHeight="1" x14ac:dyDescent="0.25">
      <c r="A53" s="101">
        <f t="shared" ca="1" si="0"/>
        <v>15</v>
      </c>
      <c r="B53" s="101">
        <f t="shared" ca="1" si="8"/>
        <v>0</v>
      </c>
      <c r="C53" s="96"/>
      <c r="D53" s="76" t="s">
        <v>26</v>
      </c>
      <c r="E53" s="76"/>
      <c r="F53" s="210" t="s">
        <v>246</v>
      </c>
      <c r="G53" s="76"/>
      <c r="H53" s="96"/>
      <c r="I53" s="302">
        <f t="shared" ca="1" si="9"/>
        <v>0</v>
      </c>
      <c r="J53" s="303"/>
      <c r="K53" s="306"/>
      <c r="L53" s="307"/>
      <c r="M53" s="306"/>
      <c r="N53" s="307"/>
      <c r="O53" s="306"/>
      <c r="P53" s="307"/>
      <c r="Q53" s="306"/>
      <c r="R53" s="307"/>
      <c r="S53" s="306"/>
      <c r="T53" s="307"/>
      <c r="U53" s="306"/>
      <c r="V53" s="307"/>
    </row>
    <row r="54" spans="1:22" s="38" customFormat="1" ht="15" customHeight="1" x14ac:dyDescent="0.25">
      <c r="A54" s="101">
        <f t="shared" ca="1" si="0"/>
        <v>15</v>
      </c>
      <c r="B54" s="101">
        <f t="shared" ca="1" si="8"/>
        <v>0</v>
      </c>
      <c r="C54" s="96"/>
      <c r="D54" s="76" t="s">
        <v>26</v>
      </c>
      <c r="E54" s="76"/>
      <c r="F54" s="210" t="s">
        <v>246</v>
      </c>
      <c r="G54" s="76"/>
      <c r="H54" s="96"/>
      <c r="I54" s="302">
        <f t="shared" ca="1" si="9"/>
        <v>0</v>
      </c>
      <c r="J54" s="303"/>
      <c r="K54" s="306"/>
      <c r="L54" s="307"/>
      <c r="M54" s="306"/>
      <c r="N54" s="307"/>
      <c r="O54" s="306"/>
      <c r="P54" s="307"/>
      <c r="Q54" s="306"/>
      <c r="R54" s="307"/>
      <c r="S54" s="306"/>
      <c r="T54" s="307"/>
      <c r="U54" s="306"/>
      <c r="V54" s="307"/>
    </row>
    <row r="55" spans="1:22" s="38" customFormat="1" ht="15" customHeight="1" x14ac:dyDescent="0.25">
      <c r="A55" s="101">
        <f t="shared" ca="1" si="0"/>
        <v>15</v>
      </c>
      <c r="B55" s="101">
        <f t="shared" ca="1" si="8"/>
        <v>0</v>
      </c>
      <c r="C55" s="96"/>
      <c r="D55" s="76" t="s">
        <v>26</v>
      </c>
      <c r="E55" s="76"/>
      <c r="F55" s="210" t="s">
        <v>246</v>
      </c>
      <c r="G55" s="76"/>
      <c r="H55" s="96"/>
      <c r="I55" s="302">
        <f t="shared" ca="1" si="9"/>
        <v>0</v>
      </c>
      <c r="J55" s="303"/>
      <c r="K55" s="306"/>
      <c r="L55" s="307"/>
      <c r="M55" s="306"/>
      <c r="N55" s="307"/>
      <c r="O55" s="306"/>
      <c r="P55" s="307"/>
      <c r="Q55" s="306"/>
      <c r="R55" s="307"/>
      <c r="S55" s="306"/>
      <c r="T55" s="307"/>
      <c r="U55" s="306"/>
      <c r="V55" s="307"/>
    </row>
    <row r="56" spans="1:22" s="38" customFormat="1" ht="15" customHeight="1" x14ac:dyDescent="0.25">
      <c r="A56" s="101">
        <f t="shared" ca="1" si="0"/>
        <v>15</v>
      </c>
      <c r="B56" s="101">
        <f t="shared" ca="1" si="8"/>
        <v>0</v>
      </c>
      <c r="C56" s="96"/>
      <c r="D56" s="76" t="s">
        <v>26</v>
      </c>
      <c r="E56" s="76"/>
      <c r="F56" s="210" t="s">
        <v>246</v>
      </c>
      <c r="G56" s="76"/>
      <c r="H56" s="96"/>
      <c r="I56" s="302">
        <f t="shared" ca="1" si="9"/>
        <v>0</v>
      </c>
      <c r="J56" s="303"/>
      <c r="K56" s="306"/>
      <c r="L56" s="307"/>
      <c r="M56" s="306"/>
      <c r="N56" s="307"/>
      <c r="O56" s="306"/>
      <c r="P56" s="307"/>
      <c r="Q56" s="306"/>
      <c r="R56" s="307"/>
      <c r="S56" s="306"/>
      <c r="T56" s="307"/>
      <c r="U56" s="306"/>
      <c r="V56" s="307"/>
    </row>
    <row r="57" spans="1:22" s="38" customFormat="1" ht="15" customHeight="1" x14ac:dyDescent="0.25">
      <c r="A57" s="101">
        <f t="shared" ca="1" si="0"/>
        <v>15</v>
      </c>
      <c r="B57" s="101">
        <f t="shared" ca="1" si="8"/>
        <v>0</v>
      </c>
      <c r="C57" s="96"/>
      <c r="D57" s="76" t="s">
        <v>26</v>
      </c>
      <c r="E57" s="76"/>
      <c r="F57" s="210" t="s">
        <v>246</v>
      </c>
      <c r="G57" s="76"/>
      <c r="H57" s="96"/>
      <c r="I57" s="302">
        <f t="shared" ca="1" si="9"/>
        <v>0</v>
      </c>
      <c r="J57" s="303"/>
      <c r="K57" s="306"/>
      <c r="L57" s="307"/>
      <c r="M57" s="306"/>
      <c r="N57" s="307"/>
      <c r="O57" s="306"/>
      <c r="P57" s="307"/>
      <c r="Q57" s="306"/>
      <c r="R57" s="307"/>
      <c r="S57" s="306"/>
      <c r="T57" s="307"/>
      <c r="U57" s="306"/>
      <c r="V57" s="307"/>
    </row>
    <row r="58" spans="1:22" s="38" customFormat="1" ht="15" customHeight="1" x14ac:dyDescent="0.25">
      <c r="A58" s="101">
        <f t="shared" ca="1" si="0"/>
        <v>15</v>
      </c>
      <c r="B58" s="101">
        <f t="shared" ca="1" si="8"/>
        <v>0</v>
      </c>
      <c r="C58" s="96"/>
      <c r="D58" s="76" t="s">
        <v>26</v>
      </c>
      <c r="E58" s="76"/>
      <c r="F58" s="210" t="s">
        <v>246</v>
      </c>
      <c r="G58" s="76"/>
      <c r="H58" s="96"/>
      <c r="I58" s="302">
        <f t="shared" ca="1" si="9"/>
        <v>0</v>
      </c>
      <c r="J58" s="303"/>
      <c r="K58" s="306"/>
      <c r="L58" s="307"/>
      <c r="M58" s="306"/>
      <c r="N58" s="307"/>
      <c r="O58" s="306"/>
      <c r="P58" s="307"/>
      <c r="Q58" s="306"/>
      <c r="R58" s="307"/>
      <c r="S58" s="306"/>
      <c r="T58" s="307"/>
      <c r="U58" s="306"/>
      <c r="V58" s="307"/>
    </row>
    <row r="59" spans="1:22" s="38" customFormat="1" ht="15" customHeight="1" x14ac:dyDescent="0.25">
      <c r="A59" s="101">
        <f t="shared" ca="1" si="0"/>
        <v>15</v>
      </c>
      <c r="B59" s="101">
        <f t="shared" ca="1" si="8"/>
        <v>0</v>
      </c>
      <c r="C59" s="96"/>
      <c r="D59" s="76" t="s">
        <v>26</v>
      </c>
      <c r="E59" s="76"/>
      <c r="F59" s="210" t="s">
        <v>246</v>
      </c>
      <c r="G59" s="76"/>
      <c r="H59" s="96"/>
      <c r="I59" s="302">
        <f t="shared" ca="1" si="9"/>
        <v>0</v>
      </c>
      <c r="J59" s="303"/>
      <c r="K59" s="306"/>
      <c r="L59" s="307"/>
      <c r="M59" s="306"/>
      <c r="N59" s="307"/>
      <c r="O59" s="306"/>
      <c r="P59" s="307"/>
      <c r="Q59" s="306"/>
      <c r="R59" s="307"/>
      <c r="S59" s="306"/>
      <c r="T59" s="307"/>
      <c r="U59" s="306"/>
      <c r="V59" s="307"/>
    </row>
    <row r="60" spans="1:22" s="38" customFormat="1" ht="15" customHeight="1" x14ac:dyDescent="0.25">
      <c r="A60" s="101">
        <f t="shared" ca="1" si="0"/>
        <v>15</v>
      </c>
      <c r="B60" s="101">
        <f t="shared" ca="1" si="8"/>
        <v>0</v>
      </c>
      <c r="C60" s="96"/>
      <c r="D60" s="76" t="s">
        <v>26</v>
      </c>
      <c r="E60" s="76"/>
      <c r="F60" s="210" t="s">
        <v>246</v>
      </c>
      <c r="G60" s="76"/>
      <c r="H60" s="96"/>
      <c r="I60" s="302">
        <f t="shared" ca="1" si="9"/>
        <v>0</v>
      </c>
      <c r="J60" s="303"/>
      <c r="K60" s="306"/>
      <c r="L60" s="307"/>
      <c r="M60" s="306"/>
      <c r="N60" s="307"/>
      <c r="O60" s="306"/>
      <c r="P60" s="307"/>
      <c r="Q60" s="306"/>
      <c r="R60" s="307"/>
      <c r="S60" s="306"/>
      <c r="T60" s="307"/>
      <c r="U60" s="306"/>
      <c r="V60" s="307"/>
    </row>
    <row r="61" spans="1:22" s="38" customFormat="1" ht="15" customHeight="1" x14ac:dyDescent="0.25">
      <c r="A61" s="101">
        <f t="shared" ca="1" si="0"/>
        <v>15</v>
      </c>
      <c r="B61" s="101">
        <f t="shared" ca="1" si="8"/>
        <v>0</v>
      </c>
      <c r="C61" s="96"/>
      <c r="D61" s="76" t="s">
        <v>26</v>
      </c>
      <c r="E61" s="76"/>
      <c r="F61" s="210" t="s">
        <v>246</v>
      </c>
      <c r="G61" s="76"/>
      <c r="H61" s="96"/>
      <c r="I61" s="302">
        <f t="shared" ca="1" si="9"/>
        <v>0</v>
      </c>
      <c r="J61" s="303"/>
      <c r="K61" s="306"/>
      <c r="L61" s="307"/>
      <c r="M61" s="306"/>
      <c r="N61" s="307"/>
      <c r="O61" s="306"/>
      <c r="P61" s="307"/>
      <c r="Q61" s="306"/>
      <c r="R61" s="307"/>
      <c r="S61" s="306"/>
      <c r="T61" s="307"/>
      <c r="U61" s="306"/>
      <c r="V61" s="307"/>
    </row>
    <row r="62" spans="1:22" s="38" customFormat="1" ht="15" customHeight="1" x14ac:dyDescent="0.25">
      <c r="A62" s="101">
        <f t="shared" ca="1" si="0"/>
        <v>15</v>
      </c>
      <c r="B62" s="101">
        <f t="shared" ca="1" si="8"/>
        <v>0</v>
      </c>
      <c r="C62" s="96"/>
      <c r="D62" s="76" t="s">
        <v>26</v>
      </c>
      <c r="E62" s="76"/>
      <c r="F62" s="210" t="s">
        <v>246</v>
      </c>
      <c r="G62" s="76"/>
      <c r="H62" s="96"/>
      <c r="I62" s="302">
        <f t="shared" ca="1" si="9"/>
        <v>0</v>
      </c>
      <c r="J62" s="303"/>
      <c r="K62" s="306"/>
      <c r="L62" s="307"/>
      <c r="M62" s="306"/>
      <c r="N62" s="307"/>
      <c r="O62" s="306"/>
      <c r="P62" s="307"/>
      <c r="Q62" s="306"/>
      <c r="R62" s="307"/>
      <c r="S62" s="306"/>
      <c r="T62" s="307"/>
      <c r="U62" s="306"/>
      <c r="V62" s="307"/>
    </row>
    <row r="63" spans="1:22" s="38" customFormat="1" ht="15" customHeight="1" x14ac:dyDescent="0.25">
      <c r="A63" s="101">
        <f t="shared" ca="1" si="0"/>
        <v>15</v>
      </c>
      <c r="B63" s="101">
        <f t="shared" ca="1" si="8"/>
        <v>0</v>
      </c>
      <c r="C63" s="96"/>
      <c r="D63" s="76" t="s">
        <v>26</v>
      </c>
      <c r="E63" s="76"/>
      <c r="F63" s="210" t="s">
        <v>246</v>
      </c>
      <c r="G63" s="76"/>
      <c r="H63" s="96"/>
      <c r="I63" s="302">
        <f t="shared" ca="1" si="9"/>
        <v>0</v>
      </c>
      <c r="J63" s="303"/>
      <c r="K63" s="306"/>
      <c r="L63" s="307"/>
      <c r="M63" s="306"/>
      <c r="N63" s="307"/>
      <c r="O63" s="306"/>
      <c r="P63" s="307"/>
      <c r="Q63" s="306"/>
      <c r="R63" s="307"/>
      <c r="S63" s="306"/>
      <c r="T63" s="307"/>
      <c r="U63" s="306"/>
      <c r="V63" s="307"/>
    </row>
    <row r="64" spans="1:22" s="38" customFormat="1" ht="15" customHeight="1" x14ac:dyDescent="0.25">
      <c r="A64" s="101">
        <f t="shared" ca="1" si="0"/>
        <v>15</v>
      </c>
      <c r="B64" s="101">
        <f t="shared" ca="1" si="8"/>
        <v>0</v>
      </c>
      <c r="C64" s="96"/>
      <c r="D64" s="76" t="s">
        <v>26</v>
      </c>
      <c r="E64" s="76"/>
      <c r="F64" s="210" t="s">
        <v>246</v>
      </c>
      <c r="G64" s="76"/>
      <c r="H64" s="96"/>
      <c r="I64" s="302">
        <f t="shared" ca="1" si="9"/>
        <v>0</v>
      </c>
      <c r="J64" s="303"/>
      <c r="K64" s="306"/>
      <c r="L64" s="307"/>
      <c r="M64" s="306"/>
      <c r="N64" s="307"/>
      <c r="O64" s="306"/>
      <c r="P64" s="307"/>
      <c r="Q64" s="306"/>
      <c r="R64" s="307"/>
      <c r="S64" s="306"/>
      <c r="T64" s="307"/>
      <c r="U64" s="306"/>
      <c r="V64" s="307"/>
    </row>
    <row r="65" spans="1:22" s="38" customFormat="1" ht="15" customHeight="1" x14ac:dyDescent="0.25">
      <c r="A65" s="101">
        <f t="shared" ca="1" si="0"/>
        <v>15</v>
      </c>
      <c r="B65" s="101">
        <f t="shared" ca="1" si="8"/>
        <v>0</v>
      </c>
      <c r="C65" s="96"/>
      <c r="D65" s="76" t="s">
        <v>26</v>
      </c>
      <c r="E65" s="76"/>
      <c r="F65" s="210" t="s">
        <v>246</v>
      </c>
      <c r="G65" s="76"/>
      <c r="H65" s="96"/>
      <c r="I65" s="302">
        <f t="shared" ca="1" si="9"/>
        <v>0</v>
      </c>
      <c r="J65" s="303"/>
      <c r="K65" s="306"/>
      <c r="L65" s="307"/>
      <c r="M65" s="306"/>
      <c r="N65" s="307"/>
      <c r="O65" s="306"/>
      <c r="P65" s="307"/>
      <c r="Q65" s="306"/>
      <c r="R65" s="307"/>
      <c r="S65" s="306"/>
      <c r="T65" s="307"/>
      <c r="U65" s="306"/>
      <c r="V65" s="307"/>
    </row>
    <row r="66" spans="1:22" s="38" customFormat="1" ht="15" customHeight="1" x14ac:dyDescent="0.25">
      <c r="A66" s="101">
        <f t="shared" ca="1" si="0"/>
        <v>15</v>
      </c>
      <c r="B66" s="101">
        <f t="shared" ca="1" si="8"/>
        <v>0</v>
      </c>
      <c r="C66" s="96"/>
      <c r="D66" s="76" t="s">
        <v>26</v>
      </c>
      <c r="E66" s="76"/>
      <c r="F66" s="210" t="s">
        <v>246</v>
      </c>
      <c r="G66" s="76"/>
      <c r="H66" s="96"/>
      <c r="I66" s="302">
        <f t="shared" ca="1" si="9"/>
        <v>0</v>
      </c>
      <c r="J66" s="303"/>
      <c r="K66" s="306"/>
      <c r="L66" s="307"/>
      <c r="M66" s="306"/>
      <c r="N66" s="307"/>
      <c r="O66" s="306"/>
      <c r="P66" s="307"/>
      <c r="Q66" s="306"/>
      <c r="R66" s="307"/>
      <c r="S66" s="306"/>
      <c r="T66" s="307"/>
      <c r="U66" s="306"/>
      <c r="V66" s="307"/>
    </row>
    <row r="67" spans="1:22" s="38" customFormat="1" ht="15" customHeight="1" x14ac:dyDescent="0.25">
      <c r="A67" s="101">
        <f t="shared" ca="1" si="0"/>
        <v>15</v>
      </c>
      <c r="B67" s="101">
        <f t="shared" ca="1" si="8"/>
        <v>0</v>
      </c>
      <c r="C67" s="96"/>
      <c r="D67" s="76" t="s">
        <v>26</v>
      </c>
      <c r="E67" s="76"/>
      <c r="F67" s="210" t="s">
        <v>246</v>
      </c>
      <c r="G67" s="76"/>
      <c r="H67" s="96"/>
      <c r="I67" s="302">
        <f t="shared" ca="1" si="9"/>
        <v>0</v>
      </c>
      <c r="J67" s="303"/>
      <c r="K67" s="306"/>
      <c r="L67" s="307"/>
      <c r="M67" s="306"/>
      <c r="N67" s="307"/>
      <c r="O67" s="306"/>
      <c r="P67" s="307"/>
      <c r="Q67" s="306"/>
      <c r="R67" s="307"/>
      <c r="S67" s="306"/>
      <c r="T67" s="307"/>
      <c r="U67" s="306"/>
      <c r="V67" s="307"/>
    </row>
    <row r="68" spans="1:22" s="38" customFormat="1" ht="15" customHeight="1" x14ac:dyDescent="0.25">
      <c r="A68" s="101">
        <f t="shared" ca="1" si="0"/>
        <v>15</v>
      </c>
      <c r="B68" s="101">
        <f t="shared" ca="1" si="8"/>
        <v>0</v>
      </c>
      <c r="C68" s="96"/>
      <c r="D68" s="76" t="s">
        <v>26</v>
      </c>
      <c r="E68" s="76"/>
      <c r="F68" s="210" t="s">
        <v>246</v>
      </c>
      <c r="G68" s="76"/>
      <c r="H68" s="96"/>
      <c r="I68" s="302">
        <f t="shared" ca="1" si="9"/>
        <v>0</v>
      </c>
      <c r="J68" s="303"/>
      <c r="K68" s="306"/>
      <c r="L68" s="307"/>
      <c r="M68" s="306"/>
      <c r="N68" s="307"/>
      <c r="O68" s="306"/>
      <c r="P68" s="307"/>
      <c r="Q68" s="306"/>
      <c r="R68" s="307"/>
      <c r="S68" s="306"/>
      <c r="T68" s="307"/>
      <c r="U68" s="306"/>
      <c r="V68" s="307"/>
    </row>
    <row r="69" spans="1:22" s="38" customFormat="1" ht="15" customHeight="1" x14ac:dyDescent="0.25">
      <c r="A69" s="101">
        <f t="shared" ca="1" si="0"/>
        <v>15</v>
      </c>
      <c r="B69" s="101">
        <f t="shared" ca="1" si="8"/>
        <v>0</v>
      </c>
      <c r="C69" s="96"/>
      <c r="D69" s="76" t="s">
        <v>26</v>
      </c>
      <c r="E69" s="76"/>
      <c r="F69" s="210" t="s">
        <v>246</v>
      </c>
      <c r="G69" s="76"/>
      <c r="H69" s="96"/>
      <c r="I69" s="302">
        <f t="shared" ca="1" si="9"/>
        <v>0</v>
      </c>
      <c r="J69" s="303"/>
      <c r="K69" s="306"/>
      <c r="L69" s="307"/>
      <c r="M69" s="306"/>
      <c r="N69" s="307"/>
      <c r="O69" s="306"/>
      <c r="P69" s="307"/>
      <c r="Q69" s="306"/>
      <c r="R69" s="307"/>
      <c r="S69" s="306"/>
      <c r="T69" s="307"/>
      <c r="U69" s="306"/>
      <c r="V69" s="307"/>
    </row>
    <row r="70" spans="1:22" s="38" customFormat="1" ht="15" customHeight="1" x14ac:dyDescent="0.25">
      <c r="A70" s="101">
        <f t="shared" ca="1" si="0"/>
        <v>15</v>
      </c>
      <c r="B70" s="101">
        <f t="shared" ca="1" si="8"/>
        <v>0</v>
      </c>
      <c r="C70" s="96"/>
      <c r="D70" s="76" t="s">
        <v>26</v>
      </c>
      <c r="E70" s="76"/>
      <c r="F70" s="210" t="s">
        <v>246</v>
      </c>
      <c r="G70" s="76"/>
      <c r="H70" s="73"/>
      <c r="I70" s="302">
        <f t="shared" ca="1" si="9"/>
        <v>0</v>
      </c>
      <c r="J70" s="303"/>
      <c r="K70" s="306"/>
      <c r="L70" s="307"/>
      <c r="M70" s="306"/>
      <c r="N70" s="307"/>
      <c r="O70" s="306"/>
      <c r="P70" s="307"/>
      <c r="Q70" s="306"/>
      <c r="R70" s="307"/>
      <c r="S70" s="306"/>
      <c r="T70" s="307"/>
      <c r="U70" s="306"/>
      <c r="V70" s="307"/>
    </row>
    <row r="71" spans="1:22" s="38" customFormat="1" ht="15" customHeight="1" x14ac:dyDescent="0.25">
      <c r="A71" s="101">
        <f t="shared" ca="1" si="0"/>
        <v>16</v>
      </c>
      <c r="B71" s="101">
        <v>20</v>
      </c>
      <c r="C71" s="96"/>
      <c r="D71" s="210"/>
      <c r="E71" s="76"/>
      <c r="F71" s="210"/>
      <c r="G71" s="76"/>
      <c r="H71" s="73"/>
      <c r="I71" s="302">
        <f t="shared" ca="1" si="9"/>
        <v>0</v>
      </c>
      <c r="J71" s="303"/>
      <c r="K71" s="306"/>
      <c r="L71" s="307"/>
      <c r="M71" s="306"/>
      <c r="N71" s="307"/>
      <c r="O71" s="306"/>
      <c r="P71" s="307"/>
      <c r="Q71" s="306"/>
      <c r="R71" s="307"/>
      <c r="S71" s="306"/>
      <c r="T71" s="307"/>
      <c r="U71" s="306"/>
      <c r="V71" s="307"/>
    </row>
    <row r="72" spans="1:22" s="38" customFormat="1" ht="15" customHeight="1" x14ac:dyDescent="0.25">
      <c r="A72" s="101">
        <f t="shared" ca="1" si="0"/>
        <v>17</v>
      </c>
      <c r="B72" s="101">
        <f>ROW()+200</f>
        <v>272</v>
      </c>
      <c r="C72" s="215"/>
      <c r="D72" s="215" t="s">
        <v>222</v>
      </c>
      <c r="E72" s="213"/>
      <c r="F72" s="213"/>
      <c r="G72" s="213"/>
      <c r="H72" s="214"/>
      <c r="I72" s="304">
        <f ca="1">SUM(I51:J70)</f>
        <v>0</v>
      </c>
      <c r="J72" s="305"/>
      <c r="K72" s="300">
        <f>SUM(K51:L70)</f>
        <v>0</v>
      </c>
      <c r="L72" s="301"/>
      <c r="M72" s="300">
        <f>SUM(M51:N70)</f>
        <v>0</v>
      </c>
      <c r="N72" s="301"/>
      <c r="O72" s="300">
        <f>SUM(O51:P70)</f>
        <v>0</v>
      </c>
      <c r="P72" s="301"/>
      <c r="Q72" s="300">
        <f>SUM(Q51:R70)</f>
        <v>0</v>
      </c>
      <c r="R72" s="301"/>
      <c r="S72" s="300">
        <f>SUM(S51:T70)</f>
        <v>0</v>
      </c>
      <c r="T72" s="301"/>
      <c r="U72" s="300">
        <f>SUM(U51:V70)</f>
        <v>0</v>
      </c>
      <c r="V72" s="301"/>
    </row>
    <row r="73" spans="1:22" s="38" customFormat="1" ht="15" customHeight="1" x14ac:dyDescent="0.25">
      <c r="A73" s="101">
        <f t="shared" ca="1" si="0"/>
        <v>18</v>
      </c>
      <c r="B73" s="101">
        <v>20</v>
      </c>
      <c r="C73" s="96"/>
      <c r="D73" s="211"/>
      <c r="E73" s="96"/>
      <c r="F73" s="29"/>
      <c r="G73" s="29"/>
      <c r="H73" s="28"/>
      <c r="I73" s="302">
        <f ca="1">SUMIFS(73:73,$23:$23,TRUE,$49:$49,"Costs")</f>
        <v>0</v>
      </c>
      <c r="J73" s="303"/>
      <c r="K73" s="141"/>
      <c r="L73" s="112"/>
      <c r="M73" s="96"/>
      <c r="N73" s="112"/>
      <c r="O73" s="96"/>
      <c r="P73" s="112"/>
      <c r="Q73" s="96"/>
      <c r="R73" s="112"/>
      <c r="S73" s="96"/>
      <c r="T73" s="112"/>
      <c r="U73" s="96"/>
      <c r="V73" s="112"/>
    </row>
  </sheetData>
  <sheetProtection algorithmName="SHA-512" hashValue="f0XLpwfu1MLuqq5mcCvtHkt0aHDwnVHRd89q4xtX2E9nrvQANU10TnDVDtjnFiU7Co6qi8Ne4OgxTAXZLTkcRw==" saltValue="HD0F3vlv/pmrUGsIyLnxQg==" spinCount="100000" sheet="1" objects="1" scenarios="1"/>
  <dataConsolidate/>
  <mergeCells count="168">
    <mergeCell ref="F4:G4"/>
    <mergeCell ref="F11:G11"/>
    <mergeCell ref="F13:G13"/>
    <mergeCell ref="F16:G16"/>
    <mergeCell ref="F19:G19"/>
    <mergeCell ref="F21:G21"/>
    <mergeCell ref="U49:V49"/>
    <mergeCell ref="I51:J51"/>
    <mergeCell ref="K51:L51"/>
    <mergeCell ref="M51:N51"/>
    <mergeCell ref="O51:P51"/>
    <mergeCell ref="Q51:R51"/>
    <mergeCell ref="S51:T51"/>
    <mergeCell ref="U51:V51"/>
    <mergeCell ref="I49:J49"/>
    <mergeCell ref="K49:L49"/>
    <mergeCell ref="M49:N49"/>
    <mergeCell ref="O49:P49"/>
    <mergeCell ref="Q49:R49"/>
    <mergeCell ref="S49:T49"/>
    <mergeCell ref="U52:V52"/>
    <mergeCell ref="I53:J53"/>
    <mergeCell ref="K53:L53"/>
    <mergeCell ref="M53:N53"/>
    <mergeCell ref="O53:P53"/>
    <mergeCell ref="Q53:R53"/>
    <mergeCell ref="S53:T53"/>
    <mergeCell ref="U53:V53"/>
    <mergeCell ref="I52:J52"/>
    <mergeCell ref="K52:L52"/>
    <mergeCell ref="M52:N52"/>
    <mergeCell ref="O52:P52"/>
    <mergeCell ref="Q52:R52"/>
    <mergeCell ref="S52:T52"/>
    <mergeCell ref="U54:V54"/>
    <mergeCell ref="I55:J55"/>
    <mergeCell ref="K55:L55"/>
    <mergeCell ref="M55:N55"/>
    <mergeCell ref="O55:P55"/>
    <mergeCell ref="Q55:R55"/>
    <mergeCell ref="S55:T55"/>
    <mergeCell ref="U55:V55"/>
    <mergeCell ref="I54:J54"/>
    <mergeCell ref="K54:L54"/>
    <mergeCell ref="M54:N54"/>
    <mergeCell ref="O54:P54"/>
    <mergeCell ref="Q54:R54"/>
    <mergeCell ref="S54:T54"/>
    <mergeCell ref="U56:V56"/>
    <mergeCell ref="I57:J57"/>
    <mergeCell ref="K57:L57"/>
    <mergeCell ref="M57:N57"/>
    <mergeCell ref="O57:P57"/>
    <mergeCell ref="Q57:R57"/>
    <mergeCell ref="S57:T57"/>
    <mergeCell ref="U57:V57"/>
    <mergeCell ref="I56:J56"/>
    <mergeCell ref="K56:L56"/>
    <mergeCell ref="M56:N56"/>
    <mergeCell ref="O56:P56"/>
    <mergeCell ref="Q56:R56"/>
    <mergeCell ref="S56:T56"/>
    <mergeCell ref="U58:V58"/>
    <mergeCell ref="I59:J59"/>
    <mergeCell ref="K59:L59"/>
    <mergeCell ref="M59:N59"/>
    <mergeCell ref="O59:P59"/>
    <mergeCell ref="Q59:R59"/>
    <mergeCell ref="S59:T59"/>
    <mergeCell ref="U59:V59"/>
    <mergeCell ref="I58:J58"/>
    <mergeCell ref="K58:L58"/>
    <mergeCell ref="M58:N58"/>
    <mergeCell ref="O58:P58"/>
    <mergeCell ref="Q58:R58"/>
    <mergeCell ref="S58:T58"/>
    <mergeCell ref="U60:V60"/>
    <mergeCell ref="I61:J61"/>
    <mergeCell ref="K61:L61"/>
    <mergeCell ref="M61:N61"/>
    <mergeCell ref="O61:P61"/>
    <mergeCell ref="Q61:R61"/>
    <mergeCell ref="S61:T61"/>
    <mergeCell ref="U61:V61"/>
    <mergeCell ref="I60:J60"/>
    <mergeCell ref="K60:L60"/>
    <mergeCell ref="M60:N60"/>
    <mergeCell ref="O60:P60"/>
    <mergeCell ref="Q60:R60"/>
    <mergeCell ref="S60:T60"/>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72:V72"/>
    <mergeCell ref="I73:J73"/>
    <mergeCell ref="I72:J72"/>
    <mergeCell ref="K72:L72"/>
    <mergeCell ref="M72:N72"/>
    <mergeCell ref="O72:P72"/>
    <mergeCell ref="Q72:R72"/>
    <mergeCell ref="S72:T72"/>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s>
  <conditionalFormatting sqref="C5">
    <cfRule type="expression" dxfId="65" priority="1">
      <formula>$C$5&lt;&gt;""</formula>
    </cfRule>
  </conditionalFormatting>
  <conditionalFormatting sqref="F21:G21">
    <cfRule type="expression" dxfId="64" priority="10">
      <formula>$F$21="Project duration exceeds max years"</formula>
    </cfRule>
  </conditionalFormatting>
  <conditionalFormatting sqref="G1:G1048576">
    <cfRule type="expression" dxfId="63" priority="13">
      <formula>AND(D1&lt;&gt;INDEX(INDIRECT($I$13),1,1),G1=INDEX(INDIRECT($I$12),1,1))</formula>
    </cfRule>
  </conditionalFormatting>
  <conditionalFormatting sqref="H1:H1048576">
    <cfRule type="expression" dxfId="62" priority="9">
      <formula>E1="NoPS"</formula>
    </cfRule>
    <cfRule type="expression" dxfId="61" priority="11">
      <formula>H1=INDEX(INDIRECT("PS_ScientificArea"),1,1)</formula>
    </cfRule>
  </conditionalFormatting>
  <conditionalFormatting sqref="H13">
    <cfRule type="expression" dxfId="60" priority="8">
      <formula>$F$13&lt;&gt;"Other Danish research Institution"</formula>
    </cfRule>
  </conditionalFormatting>
  <conditionalFormatting sqref="J28">
    <cfRule type="expression" dxfId="59" priority="12">
      <formula>$F$27&lt;&gt;""</formula>
    </cfRule>
  </conditionalFormatting>
  <conditionalFormatting sqref="M1:N1048576">
    <cfRule type="expression" dxfId="58" priority="7">
      <formula>$M$26="0 months"</formula>
    </cfRule>
  </conditionalFormatting>
  <conditionalFormatting sqref="O1:P1048576">
    <cfRule type="expression" dxfId="57" priority="6">
      <formula>$O$26="0 months"</formula>
    </cfRule>
  </conditionalFormatting>
  <conditionalFormatting sqref="Q1:R1048576">
    <cfRule type="expression" dxfId="56" priority="5">
      <formula>$Q$26="0 months"</formula>
    </cfRule>
  </conditionalFormatting>
  <conditionalFormatting sqref="S1:T1048576">
    <cfRule type="expression" dxfId="55" priority="4">
      <formula>$S$26="0 months"</formula>
    </cfRule>
  </conditionalFormatting>
  <conditionalFormatting sqref="U1:V1048576">
    <cfRule type="expression" dxfId="54" priority="3">
      <formula>$U$26="0 months"</formula>
    </cfRule>
  </conditionalFormatting>
  <dataValidations count="12">
    <dataValidation type="list" allowBlank="1" showInputMessage="1" showErrorMessage="1" sqref="D51:D70" xr:uid="{098E25D1-FD60-46D5-844A-8F3FA16D1C58}">
      <formula1>INDIRECT($I$14)</formula1>
    </dataValidation>
    <dataValidation type="list" allowBlank="1" showInputMessage="1" showErrorMessage="1" sqref="F13:G13 G43 G32:G41" xr:uid="{264B7467-AD8F-4A44-8731-F33EB9AF9FBF}">
      <formula1>INDIRECT($I$12)</formula1>
    </dataValidation>
    <dataValidation type="list" allowBlank="1" showInputMessage="1" showErrorMessage="1" sqref="H43 H32:H41" xr:uid="{50119F55-D191-489B-AF7D-9B1A4C3658E6}">
      <formula1>INDIRECT(E32)</formula1>
    </dataValidation>
    <dataValidation type="list" allowBlank="1" showInputMessage="1" showErrorMessage="1" sqref="D32:D41" xr:uid="{EE88ED2F-1BCE-410F-BA0E-04DEED8C4013}">
      <formula1>INDIRECT($I$13)</formula1>
    </dataValidation>
    <dataValidation type="decimal" allowBlank="1" showInputMessage="1" showErrorMessage="1" error="FTE too high for the given budget period" sqref="S45 Q45 O45 K45 M45 U45" xr:uid="{347F1ABA-232D-4A36-9273-6DE334A1572F}">
      <formula1>0</formula1>
      <formula2>ROUNDUP(DATEDIF(K$25,L$25+1,"m")/12,1)</formula2>
    </dataValidation>
    <dataValidation type="decimal" allowBlank="1" showInputMessage="1" showErrorMessage="1" sqref="R45 P45 N45 L45 V45 W51:XFD72 T45" xr:uid="{9F4FB4D3-B7C0-4E5F-BB2D-57671F332494}">
      <formula1>0</formula1>
      <formula2>1000000000</formula2>
    </dataValidation>
    <dataValidation type="list" allowBlank="1" showInputMessage="1" showErrorMessage="1" sqref="F18 F15" xr:uid="{CBB9A9EE-6CFA-4EA4-9F83-8C29AC0185F1}">
      <formula1>INDIRECT("Months[Month]")</formula1>
    </dataValidation>
    <dataValidation type="list" allowBlank="1" showInputMessage="1" showErrorMessage="1" sqref="G18" xr:uid="{B07DD881-A514-40CF-B9F7-F0788255A744}">
      <formula1>INDIRECT("Years")</formula1>
    </dataValidation>
    <dataValidation type="custom" allowBlank="1" showInputMessage="1" showErrorMessage="1" error="Select title and enter max 2 decimal places_x000a_(ensure the FTE is within the limit for the given period)" sqref="U32:U41 K32:K41 S32:S41 M32:M41 O32:O41 Q32:Q41" xr:uid="{F09AF5CA-C1BF-4114-A346-043813001058}">
      <formula1>AND($D32&lt;&gt;INDEX(INDIRECT($I$13),1),ISNUMBER(K32),ROUND(K32,2)=K32,K32&lt;=ROUNDUP(DATEDIF(K$25,L$25+1,"m")/12,2))</formula1>
    </dataValidation>
    <dataValidation type="custom" allowBlank="1" showInputMessage="1" showErrorMessage="1" error="Select title and enter whole numbers only" sqref="V32:V41 L32:L41 T32:T41 N32:N41 P32:P41 R32:R41" xr:uid="{EA6161E5-79D6-4A29-AA79-8FC5331ACD4B}">
      <formula1>AND($D32&lt;&gt;INDEX(INDIRECT($I$13),1),ISNUMBER(L32),ROUND(L32,0)=L32)</formula1>
    </dataValidation>
    <dataValidation type="custom" allowBlank="1" showInputMessage="1" showErrorMessage="1" error="Select operational cost and enter whole numbers only" sqref="K51:V70" xr:uid="{797B0093-2A6B-4D97-A0E1-E717E77B48B9}">
      <formula1>AND($D51&lt;&gt;INDEX(INDIRECT($I$14),1), ROUND(K51,0)=K51)</formula1>
    </dataValidation>
    <dataValidation type="list" allowBlank="1" showInputMessage="1" showErrorMessage="1" sqref="G15" xr:uid="{D141F0D6-A43A-4619-B4C6-D246EDAEE797}">
      <formula1>INDIRECT("StartYear")</formula1>
    </dataValidation>
  </dataValidations>
  <pageMargins left="0.25" right="0.25" top="0.75" bottom="0.75" header="0.3" footer="0.3"/>
  <pageSetup paperSize="9" scale="3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3FA3DCC8-9A81-4CE8-A7F2-42AA30FF4CA9}">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7D46-EC1D-40AB-BD85-2152BBD6351A}">
  <dimension ref="A1:V52"/>
  <sheetViews>
    <sheetView showGridLines="0" workbookViewId="0">
      <selection activeCell="I1" sqref="I1"/>
    </sheetView>
  </sheetViews>
  <sheetFormatPr defaultColWidth="0" defaultRowHeight="14.45" customHeight="1" zeroHeight="1" x14ac:dyDescent="0.25"/>
  <cols>
    <col min="1" max="2" width="1.7109375" style="129" customWidth="1"/>
    <col min="3" max="3" width="1.7109375" style="139" customWidth="1"/>
    <col min="4" max="4" width="40.7109375" style="200" customWidth="1"/>
    <col min="5" max="5" width="1.7109375" style="200" customWidth="1"/>
    <col min="6" max="7" width="23.7109375" style="200" customWidth="1"/>
    <col min="8" max="8" width="25.7109375" style="200" customWidth="1"/>
    <col min="9" max="12" width="13.7109375" style="165" customWidth="1"/>
    <col min="13" max="22" width="13.7109375" style="139" customWidth="1"/>
    <col min="23" max="16384" width="13.7109375" style="21" hidden="1"/>
  </cols>
  <sheetData>
    <row r="1" spans="1:22" ht="49.5" customHeight="1" x14ac:dyDescent="0.25">
      <c r="C1" s="86"/>
      <c r="D1" s="85"/>
      <c r="E1" s="85"/>
      <c r="F1" s="85"/>
      <c r="G1" s="85"/>
      <c r="H1" s="85"/>
      <c r="I1" s="191" t="str">
        <f>HYPERLINK("#'Start page'!$A$1","Go to start page")</f>
        <v>Go to start page</v>
      </c>
      <c r="J1" s="188"/>
      <c r="K1" s="105"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92</v>
      </c>
      <c r="E4" s="9"/>
      <c r="F4" s="290" t="s">
        <v>184</v>
      </c>
      <c r="G4" s="291"/>
      <c r="H4" s="9"/>
      <c r="I4" s="273" t="s">
        <v>259</v>
      </c>
      <c r="J4" s="9"/>
      <c r="K4" s="9"/>
      <c r="L4" s="9"/>
      <c r="M4" s="9"/>
      <c r="N4" s="9"/>
      <c r="O4" s="9"/>
      <c r="P4" s="9"/>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75" t="s">
        <v>177</v>
      </c>
      <c r="J5" s="9"/>
      <c r="K5" s="9"/>
      <c r="L5" s="9"/>
      <c r="M5" s="9"/>
      <c r="N5" s="9"/>
      <c r="O5" s="9"/>
      <c r="P5" s="9"/>
      <c r="Q5" s="9"/>
      <c r="R5" s="9"/>
      <c r="S5" s="9"/>
      <c r="T5" s="9"/>
      <c r="U5" s="9"/>
      <c r="V5" s="9"/>
    </row>
    <row r="6" spans="1:22" s="128" customFormat="1" ht="15" customHeight="1" x14ac:dyDescent="0.25">
      <c r="A6" s="106"/>
      <c r="B6" s="106"/>
      <c r="C6" s="87"/>
      <c r="D6" s="18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84"/>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8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129</v>
      </c>
      <c r="E11" s="130"/>
      <c r="F11" s="315"/>
      <c r="G11" s="316"/>
      <c r="H11" s="9"/>
      <c r="I11" s="218" t="s">
        <v>94</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Institution11</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15" t="s">
        <v>75</v>
      </c>
      <c r="G13" s="316"/>
      <c r="H13" s="257" t="s">
        <v>243</v>
      </c>
      <c r="I13" s="69" t="str">
        <f>"OperationalCosts"&amp;VLOOKUP($F$4,GrantTypes[],2,0)</f>
        <v>OperationalCosts11</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156">
        <f>IF(VLOOKUP($F$4,GrantTypes[],3,0)=0,5,VLOOKUP($F$4,GrantTypes[],3,0))</f>
        <v>5</v>
      </c>
      <c r="J14" s="9"/>
      <c r="K14" s="9"/>
      <c r="L14" s="9"/>
      <c r="M14" s="9"/>
      <c r="N14" s="9"/>
      <c r="O14" s="9"/>
      <c r="P14" s="9"/>
      <c r="Q14" s="9"/>
      <c r="R14" s="9"/>
      <c r="S14" s="9"/>
      <c r="T14" s="9"/>
      <c r="U14" s="9"/>
      <c r="V14" s="9"/>
    </row>
    <row r="15" spans="1:22" s="94" customFormat="1" ht="15" customHeight="1" x14ac:dyDescent="0.25">
      <c r="A15" s="106"/>
      <c r="B15" s="106"/>
      <c r="C15" s="9"/>
      <c r="D15" s="130" t="s">
        <v>219</v>
      </c>
      <c r="E15" s="130"/>
      <c r="F15" s="223" t="s">
        <v>194</v>
      </c>
      <c r="G15" s="223" t="s">
        <v>195</v>
      </c>
      <c r="H15" s="79"/>
      <c r="I15" s="138"/>
      <c r="J15" s="9"/>
      <c r="K15" s="9"/>
      <c r="L15" s="9"/>
      <c r="M15" s="9"/>
      <c r="N15" s="9"/>
      <c r="O15" s="9"/>
      <c r="P15" s="9"/>
      <c r="Q15" s="9"/>
      <c r="R15" s="9"/>
      <c r="S15" s="9"/>
      <c r="T15" s="9"/>
      <c r="U15" s="9"/>
      <c r="V15" s="9"/>
    </row>
    <row r="16" spans="1:22" s="94" customFormat="1" ht="15" customHeight="1" x14ac:dyDescent="0.25">
      <c r="A16" s="106"/>
      <c r="B16" s="106"/>
      <c r="C16" s="132"/>
      <c r="D16" s="130" t="s">
        <v>179</v>
      </c>
      <c r="E16" s="130"/>
      <c r="F16" s="310" t="str">
        <f ca="1">IF(OR($F$15=INDEX(INDIRECT("Months"),1,1),$G$15=INDEX(INDIRECT("Years"),1)),"Select month and year above",DATE($G$15,VLOOKUP($F$15,Months[],2,0),1))</f>
        <v>Select month and year above</v>
      </c>
      <c r="G16" s="310"/>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220</v>
      </c>
      <c r="E18" s="130"/>
      <c r="F18" s="223" t="s">
        <v>194</v>
      </c>
      <c r="G18" s="223" t="s">
        <v>195</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238"/>
      <c r="G20" s="238"/>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"&amp;I14&amp;" project year(s))")&amp;":"</f>
        <v>Project duration (max 5 project year(s)):</v>
      </c>
      <c r="E21" s="130"/>
      <c r="F21" s="290" t="str">
        <f ca="1">IFERROR(IF(AND(ISNUMBER(F16),ISNUMBER(F19),$F$19&gt;EDATE($F$16,12*$I$14)),"Project duration exceeds max years",DATEDIF($F$16,$F$19+1,"y")&amp;" years, "&amp;DATEDIF($F$16,$F$19+1,"ym")&amp;" months"),"Select or revisit project dates")</f>
        <v>Select or revisit project dates</v>
      </c>
      <c r="G21" s="291"/>
      <c r="H21" s="131"/>
      <c r="I21" s="83"/>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100000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98</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51"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33</v>
      </c>
      <c r="C30" s="124"/>
      <c r="D30" s="26" t="s">
        <v>65</v>
      </c>
      <c r="E30" s="142"/>
      <c r="F30" s="26"/>
      <c r="G30" s="26"/>
      <c r="H30" s="26"/>
      <c r="I30" s="313" t="s">
        <v>31</v>
      </c>
      <c r="J30" s="314"/>
      <c r="K30" s="311" t="s">
        <v>29</v>
      </c>
      <c r="L30" s="312"/>
      <c r="M30" s="311" t="s">
        <v>29</v>
      </c>
      <c r="N30" s="312"/>
      <c r="O30" s="311" t="s">
        <v>29</v>
      </c>
      <c r="P30" s="312"/>
      <c r="Q30" s="311" t="s">
        <v>29</v>
      </c>
      <c r="R30" s="312"/>
      <c r="S30" s="311" t="s">
        <v>29</v>
      </c>
      <c r="T30" s="312"/>
      <c r="U30" s="311" t="s">
        <v>29</v>
      </c>
      <c r="V30" s="312"/>
    </row>
    <row r="31" spans="1:22" s="38" customFormat="1" ht="15" customHeight="1" x14ac:dyDescent="0.25">
      <c r="A31" s="101">
        <f t="shared" si="0"/>
        <v>6</v>
      </c>
      <c r="B31" s="101"/>
      <c r="C31" s="146"/>
      <c r="D31" s="147" t="s">
        <v>122</v>
      </c>
      <c r="E31" s="147"/>
      <c r="F31" s="74"/>
      <c r="G31" s="74"/>
      <c r="H31" s="74"/>
      <c r="I31" s="39"/>
      <c r="J31" s="134"/>
      <c r="K31" s="149" t="s">
        <v>91</v>
      </c>
      <c r="L31" s="134"/>
      <c r="M31" s="152"/>
      <c r="N31" s="134"/>
      <c r="O31" s="152"/>
      <c r="P31" s="134"/>
      <c r="Q31" s="152"/>
      <c r="R31" s="134"/>
      <c r="S31" s="152"/>
      <c r="T31" s="134"/>
      <c r="U31" s="152"/>
      <c r="V31" s="134"/>
    </row>
    <row r="32" spans="1:22" s="38" customFormat="1" ht="15" customHeight="1" x14ac:dyDescent="0.25">
      <c r="A32" s="101">
        <f t="shared" ca="1" si="0"/>
        <v>6</v>
      </c>
      <c r="B32" s="101">
        <f t="shared" ref="B32:B51" ca="1" si="1">IF(D32&lt;&gt;INDEX(INDIRECT($I$13),1),ROW()+200,0)</f>
        <v>0</v>
      </c>
      <c r="C32" s="96"/>
      <c r="D32" s="76" t="s">
        <v>26</v>
      </c>
      <c r="E32" s="96"/>
      <c r="F32" s="210" t="s">
        <v>246</v>
      </c>
      <c r="G32" s="96"/>
      <c r="H32" s="96"/>
      <c r="I32" s="302">
        <f ca="1">SUMIFS(32:32,$23:$23,TRUE,$30:$30,"Costs")</f>
        <v>0</v>
      </c>
      <c r="J32" s="303"/>
      <c r="K32" s="306"/>
      <c r="L32" s="307"/>
      <c r="M32" s="306"/>
      <c r="N32" s="307"/>
      <c r="O32" s="306"/>
      <c r="P32" s="307"/>
      <c r="Q32" s="306"/>
      <c r="R32" s="307"/>
      <c r="S32" s="306"/>
      <c r="T32" s="307"/>
      <c r="U32" s="306"/>
      <c r="V32" s="307"/>
    </row>
    <row r="33" spans="1:22" s="38" customFormat="1" ht="15" customHeight="1" x14ac:dyDescent="0.25">
      <c r="A33" s="101">
        <f t="shared" ca="1" si="0"/>
        <v>6</v>
      </c>
      <c r="B33" s="101">
        <f t="shared" ca="1" si="1"/>
        <v>0</v>
      </c>
      <c r="C33" s="96"/>
      <c r="D33" s="76" t="s">
        <v>26</v>
      </c>
      <c r="E33" s="96"/>
      <c r="F33" s="210" t="s">
        <v>246</v>
      </c>
      <c r="G33" s="96"/>
      <c r="H33" s="96"/>
      <c r="I33" s="302">
        <f t="shared" ref="I33:I51" ca="1" si="2">SUMIFS(33:33,$23:$23,TRUE,$30:$30,"Costs")</f>
        <v>0</v>
      </c>
      <c r="J33" s="303"/>
      <c r="K33" s="306"/>
      <c r="L33" s="307"/>
      <c r="M33" s="306"/>
      <c r="N33" s="307"/>
      <c r="O33" s="306"/>
      <c r="P33" s="307"/>
      <c r="Q33" s="306"/>
      <c r="R33" s="307"/>
      <c r="S33" s="306"/>
      <c r="T33" s="307"/>
      <c r="U33" s="306"/>
      <c r="V33" s="307"/>
    </row>
    <row r="34" spans="1:22" s="38" customFormat="1" ht="15" customHeight="1" x14ac:dyDescent="0.25">
      <c r="A34" s="101">
        <f t="shared" ca="1" si="0"/>
        <v>6</v>
      </c>
      <c r="B34" s="101">
        <f t="shared" ca="1" si="1"/>
        <v>0</v>
      </c>
      <c r="C34" s="96"/>
      <c r="D34" s="76" t="s">
        <v>26</v>
      </c>
      <c r="E34" s="96"/>
      <c r="F34" s="210" t="s">
        <v>246</v>
      </c>
      <c r="G34" s="96"/>
      <c r="H34" s="96"/>
      <c r="I34" s="302">
        <f t="shared" ca="1" si="2"/>
        <v>0</v>
      </c>
      <c r="J34" s="303"/>
      <c r="K34" s="306"/>
      <c r="L34" s="307"/>
      <c r="M34" s="306"/>
      <c r="N34" s="307"/>
      <c r="O34" s="306"/>
      <c r="P34" s="307"/>
      <c r="Q34" s="306"/>
      <c r="R34" s="307"/>
      <c r="S34" s="306"/>
      <c r="T34" s="307"/>
      <c r="U34" s="306"/>
      <c r="V34" s="307"/>
    </row>
    <row r="35" spans="1:22" s="38" customFormat="1" ht="15" customHeight="1" x14ac:dyDescent="0.25">
      <c r="A35" s="101">
        <f t="shared" ca="1" si="0"/>
        <v>6</v>
      </c>
      <c r="B35" s="101">
        <f t="shared" ca="1" si="1"/>
        <v>0</v>
      </c>
      <c r="C35" s="96"/>
      <c r="D35" s="76" t="s">
        <v>26</v>
      </c>
      <c r="E35" s="96"/>
      <c r="F35" s="210" t="s">
        <v>246</v>
      </c>
      <c r="G35" s="96"/>
      <c r="H35" s="96"/>
      <c r="I35" s="302">
        <f t="shared" ca="1" si="2"/>
        <v>0</v>
      </c>
      <c r="J35" s="303"/>
      <c r="K35" s="306"/>
      <c r="L35" s="307"/>
      <c r="M35" s="306"/>
      <c r="N35" s="307"/>
      <c r="O35" s="306"/>
      <c r="P35" s="307"/>
      <c r="Q35" s="306"/>
      <c r="R35" s="307"/>
      <c r="S35" s="306"/>
      <c r="T35" s="307"/>
      <c r="U35" s="306"/>
      <c r="V35" s="307"/>
    </row>
    <row r="36" spans="1:22" s="38" customFormat="1" ht="15" customHeight="1" x14ac:dyDescent="0.25">
      <c r="A36" s="101">
        <f t="shared" ca="1" si="0"/>
        <v>6</v>
      </c>
      <c r="B36" s="101">
        <f t="shared" ca="1" si="1"/>
        <v>0</v>
      </c>
      <c r="C36" s="96"/>
      <c r="D36" s="76" t="s">
        <v>26</v>
      </c>
      <c r="E36" s="96"/>
      <c r="F36" s="210" t="s">
        <v>246</v>
      </c>
      <c r="G36" s="96"/>
      <c r="H36" s="96"/>
      <c r="I36" s="302">
        <f t="shared" ca="1" si="2"/>
        <v>0</v>
      </c>
      <c r="J36" s="303"/>
      <c r="K36" s="306"/>
      <c r="L36" s="307"/>
      <c r="M36" s="306"/>
      <c r="N36" s="307"/>
      <c r="O36" s="306"/>
      <c r="P36" s="307"/>
      <c r="Q36" s="306"/>
      <c r="R36" s="307"/>
      <c r="S36" s="306"/>
      <c r="T36" s="307"/>
      <c r="U36" s="306"/>
      <c r="V36" s="307"/>
    </row>
    <row r="37" spans="1:22" s="38" customFormat="1" ht="15" customHeight="1" x14ac:dyDescent="0.25">
      <c r="A37" s="101">
        <f t="shared" ca="1" si="0"/>
        <v>6</v>
      </c>
      <c r="B37" s="101">
        <f t="shared" ca="1" si="1"/>
        <v>0</v>
      </c>
      <c r="C37" s="96"/>
      <c r="D37" s="76" t="s">
        <v>26</v>
      </c>
      <c r="E37" s="96"/>
      <c r="F37" s="210" t="s">
        <v>246</v>
      </c>
      <c r="G37" s="96"/>
      <c r="H37" s="96"/>
      <c r="I37" s="302">
        <f t="shared" ca="1" si="2"/>
        <v>0</v>
      </c>
      <c r="J37" s="303"/>
      <c r="K37" s="306"/>
      <c r="L37" s="307"/>
      <c r="M37" s="306"/>
      <c r="N37" s="307"/>
      <c r="O37" s="306"/>
      <c r="P37" s="307"/>
      <c r="Q37" s="306"/>
      <c r="R37" s="307"/>
      <c r="S37" s="306"/>
      <c r="T37" s="307"/>
      <c r="U37" s="306"/>
      <c r="V37" s="307"/>
    </row>
    <row r="38" spans="1:22" s="38" customFormat="1" ht="15" customHeight="1" x14ac:dyDescent="0.25">
      <c r="A38" s="101">
        <f t="shared" ca="1" si="0"/>
        <v>6</v>
      </c>
      <c r="B38" s="101">
        <f t="shared" ca="1" si="1"/>
        <v>0</v>
      </c>
      <c r="C38" s="96"/>
      <c r="D38" s="76" t="s">
        <v>26</v>
      </c>
      <c r="E38" s="96"/>
      <c r="F38" s="210" t="s">
        <v>246</v>
      </c>
      <c r="G38" s="96"/>
      <c r="H38" s="96"/>
      <c r="I38" s="302">
        <f t="shared" ca="1" si="2"/>
        <v>0</v>
      </c>
      <c r="J38" s="303"/>
      <c r="K38" s="306"/>
      <c r="L38" s="307"/>
      <c r="M38" s="306"/>
      <c r="N38" s="307"/>
      <c r="O38" s="306"/>
      <c r="P38" s="307"/>
      <c r="Q38" s="306"/>
      <c r="R38" s="307"/>
      <c r="S38" s="306"/>
      <c r="T38" s="307"/>
      <c r="U38" s="306"/>
      <c r="V38" s="307"/>
    </row>
    <row r="39" spans="1:22" s="38" customFormat="1" ht="15" customHeight="1" x14ac:dyDescent="0.25">
      <c r="A39" s="101">
        <f t="shared" ca="1" si="0"/>
        <v>6</v>
      </c>
      <c r="B39" s="101">
        <f t="shared" ca="1" si="1"/>
        <v>0</v>
      </c>
      <c r="C39" s="96"/>
      <c r="D39" s="76" t="s">
        <v>26</v>
      </c>
      <c r="E39" s="96"/>
      <c r="F39" s="210" t="s">
        <v>246</v>
      </c>
      <c r="G39" s="96"/>
      <c r="H39" s="96"/>
      <c r="I39" s="302">
        <f t="shared" ca="1" si="2"/>
        <v>0</v>
      </c>
      <c r="J39" s="303"/>
      <c r="K39" s="306"/>
      <c r="L39" s="307"/>
      <c r="M39" s="306"/>
      <c r="N39" s="307"/>
      <c r="O39" s="306"/>
      <c r="P39" s="307"/>
      <c r="Q39" s="306"/>
      <c r="R39" s="307"/>
      <c r="S39" s="306"/>
      <c r="T39" s="307"/>
      <c r="U39" s="306"/>
      <c r="V39" s="307"/>
    </row>
    <row r="40" spans="1:22" s="38" customFormat="1" ht="15" customHeight="1" x14ac:dyDescent="0.25">
      <c r="A40" s="101">
        <f t="shared" ca="1" si="0"/>
        <v>6</v>
      </c>
      <c r="B40" s="101">
        <f t="shared" ca="1" si="1"/>
        <v>0</v>
      </c>
      <c r="C40" s="96"/>
      <c r="D40" s="76" t="s">
        <v>26</v>
      </c>
      <c r="E40" s="96"/>
      <c r="F40" s="210" t="s">
        <v>246</v>
      </c>
      <c r="G40" s="96"/>
      <c r="H40" s="96"/>
      <c r="I40" s="302">
        <f t="shared" ca="1" si="2"/>
        <v>0</v>
      </c>
      <c r="J40" s="303"/>
      <c r="K40" s="306"/>
      <c r="L40" s="307"/>
      <c r="M40" s="306"/>
      <c r="N40" s="307"/>
      <c r="O40" s="306"/>
      <c r="P40" s="307"/>
      <c r="Q40" s="306"/>
      <c r="R40" s="307"/>
      <c r="S40" s="306"/>
      <c r="T40" s="307"/>
      <c r="U40" s="306"/>
      <c r="V40" s="307"/>
    </row>
    <row r="41" spans="1:22" s="38" customFormat="1" ht="15" customHeight="1" x14ac:dyDescent="0.25">
      <c r="A41" s="101">
        <f t="shared" ca="1" si="0"/>
        <v>6</v>
      </c>
      <c r="B41" s="101">
        <f t="shared" ca="1" si="1"/>
        <v>0</v>
      </c>
      <c r="C41" s="96"/>
      <c r="D41" s="76" t="s">
        <v>26</v>
      </c>
      <c r="E41" s="96"/>
      <c r="F41" s="210" t="s">
        <v>246</v>
      </c>
      <c r="G41" s="96"/>
      <c r="H41" s="96"/>
      <c r="I41" s="302">
        <f t="shared" ca="1" si="2"/>
        <v>0</v>
      </c>
      <c r="J41" s="303"/>
      <c r="K41" s="306"/>
      <c r="L41" s="307"/>
      <c r="M41" s="306"/>
      <c r="N41" s="307"/>
      <c r="O41" s="306"/>
      <c r="P41" s="307"/>
      <c r="Q41" s="306"/>
      <c r="R41" s="307"/>
      <c r="S41" s="306"/>
      <c r="T41" s="307"/>
      <c r="U41" s="306"/>
      <c r="V41" s="307"/>
    </row>
    <row r="42" spans="1:22" s="38" customFormat="1" ht="15" customHeight="1" x14ac:dyDescent="0.25">
      <c r="A42" s="101">
        <f t="shared" ca="1" si="0"/>
        <v>6</v>
      </c>
      <c r="B42" s="101">
        <f t="shared" ca="1" si="1"/>
        <v>0</v>
      </c>
      <c r="C42" s="96"/>
      <c r="D42" s="76" t="s">
        <v>26</v>
      </c>
      <c r="E42" s="96"/>
      <c r="F42" s="210" t="s">
        <v>246</v>
      </c>
      <c r="G42" s="96"/>
      <c r="H42" s="96"/>
      <c r="I42" s="302">
        <f t="shared" ca="1" si="2"/>
        <v>0</v>
      </c>
      <c r="J42" s="303"/>
      <c r="K42" s="306"/>
      <c r="L42" s="307"/>
      <c r="M42" s="306"/>
      <c r="N42" s="307"/>
      <c r="O42" s="306"/>
      <c r="P42" s="307"/>
      <c r="Q42" s="306"/>
      <c r="R42" s="307"/>
      <c r="S42" s="306"/>
      <c r="T42" s="307"/>
      <c r="U42" s="306"/>
      <c r="V42" s="307"/>
    </row>
    <row r="43" spans="1:22" s="38" customFormat="1" ht="15" customHeight="1" x14ac:dyDescent="0.25">
      <c r="A43" s="101">
        <f t="shared" ca="1" si="0"/>
        <v>6</v>
      </c>
      <c r="B43" s="101">
        <f t="shared" ca="1" si="1"/>
        <v>0</v>
      </c>
      <c r="C43" s="96"/>
      <c r="D43" s="76" t="s">
        <v>26</v>
      </c>
      <c r="E43" s="96"/>
      <c r="F43" s="210" t="s">
        <v>246</v>
      </c>
      <c r="G43" s="96"/>
      <c r="H43" s="96"/>
      <c r="I43" s="302">
        <f t="shared" ca="1" si="2"/>
        <v>0</v>
      </c>
      <c r="J43" s="303"/>
      <c r="K43" s="306"/>
      <c r="L43" s="307"/>
      <c r="M43" s="306"/>
      <c r="N43" s="307"/>
      <c r="O43" s="306"/>
      <c r="P43" s="307"/>
      <c r="Q43" s="306"/>
      <c r="R43" s="307"/>
      <c r="S43" s="306"/>
      <c r="T43" s="307"/>
      <c r="U43" s="306"/>
      <c r="V43" s="307"/>
    </row>
    <row r="44" spans="1:22" s="38" customFormat="1" ht="15" customHeight="1" x14ac:dyDescent="0.25">
      <c r="A44" s="101">
        <f t="shared" ca="1" si="0"/>
        <v>6</v>
      </c>
      <c r="B44" s="101">
        <f t="shared" ca="1" si="1"/>
        <v>0</v>
      </c>
      <c r="C44" s="96"/>
      <c r="D44" s="76" t="s">
        <v>26</v>
      </c>
      <c r="E44" s="96"/>
      <c r="F44" s="210" t="s">
        <v>246</v>
      </c>
      <c r="G44" s="96"/>
      <c r="H44" s="96"/>
      <c r="I44" s="302">
        <f t="shared" ca="1" si="2"/>
        <v>0</v>
      </c>
      <c r="J44" s="303"/>
      <c r="K44" s="306"/>
      <c r="L44" s="307"/>
      <c r="M44" s="306"/>
      <c r="N44" s="307"/>
      <c r="O44" s="306"/>
      <c r="P44" s="307"/>
      <c r="Q44" s="306"/>
      <c r="R44" s="307"/>
      <c r="S44" s="306"/>
      <c r="T44" s="307"/>
      <c r="U44" s="306"/>
      <c r="V44" s="307"/>
    </row>
    <row r="45" spans="1:22" s="38" customFormat="1" ht="15" customHeight="1" x14ac:dyDescent="0.25">
      <c r="A45" s="101">
        <f t="shared" ca="1" si="0"/>
        <v>6</v>
      </c>
      <c r="B45" s="101">
        <f t="shared" ca="1" si="1"/>
        <v>0</v>
      </c>
      <c r="C45" s="96"/>
      <c r="D45" s="76" t="s">
        <v>26</v>
      </c>
      <c r="E45" s="96"/>
      <c r="F45" s="210" t="s">
        <v>246</v>
      </c>
      <c r="G45" s="96"/>
      <c r="H45" s="96"/>
      <c r="I45" s="302">
        <f t="shared" ca="1" si="2"/>
        <v>0</v>
      </c>
      <c r="J45" s="303"/>
      <c r="K45" s="306"/>
      <c r="L45" s="307"/>
      <c r="M45" s="306"/>
      <c r="N45" s="307"/>
      <c r="O45" s="306"/>
      <c r="P45" s="307"/>
      <c r="Q45" s="306"/>
      <c r="R45" s="307"/>
      <c r="S45" s="306"/>
      <c r="T45" s="307"/>
      <c r="U45" s="306"/>
      <c r="V45" s="307"/>
    </row>
    <row r="46" spans="1:22" s="38" customFormat="1" ht="15" customHeight="1" x14ac:dyDescent="0.25">
      <c r="A46" s="101">
        <f t="shared" ca="1" si="0"/>
        <v>6</v>
      </c>
      <c r="B46" s="101">
        <f t="shared" ca="1" si="1"/>
        <v>0</v>
      </c>
      <c r="C46" s="96"/>
      <c r="D46" s="76" t="s">
        <v>26</v>
      </c>
      <c r="E46" s="96"/>
      <c r="F46" s="210" t="s">
        <v>246</v>
      </c>
      <c r="G46" s="96"/>
      <c r="H46" s="96"/>
      <c r="I46" s="302">
        <f t="shared" ca="1" si="2"/>
        <v>0</v>
      </c>
      <c r="J46" s="303"/>
      <c r="K46" s="306"/>
      <c r="L46" s="307"/>
      <c r="M46" s="306"/>
      <c r="N46" s="307"/>
      <c r="O46" s="306"/>
      <c r="P46" s="307"/>
      <c r="Q46" s="306"/>
      <c r="R46" s="307"/>
      <c r="S46" s="306"/>
      <c r="T46" s="307"/>
      <c r="U46" s="306"/>
      <c r="V46" s="307"/>
    </row>
    <row r="47" spans="1:22" s="38" customFormat="1" ht="15" customHeight="1" x14ac:dyDescent="0.25">
      <c r="A47" s="101">
        <f t="shared" ca="1" si="0"/>
        <v>6</v>
      </c>
      <c r="B47" s="101">
        <f t="shared" ca="1" si="1"/>
        <v>0</v>
      </c>
      <c r="C47" s="96"/>
      <c r="D47" s="76" t="s">
        <v>26</v>
      </c>
      <c r="E47" s="96"/>
      <c r="F47" s="210" t="s">
        <v>246</v>
      </c>
      <c r="G47" s="96"/>
      <c r="H47" s="96"/>
      <c r="I47" s="302">
        <f t="shared" ca="1" si="2"/>
        <v>0</v>
      </c>
      <c r="J47" s="303"/>
      <c r="K47" s="306"/>
      <c r="L47" s="307"/>
      <c r="M47" s="306"/>
      <c r="N47" s="307"/>
      <c r="O47" s="306"/>
      <c r="P47" s="307"/>
      <c r="Q47" s="306"/>
      <c r="R47" s="307"/>
      <c r="S47" s="306"/>
      <c r="T47" s="307"/>
      <c r="U47" s="306"/>
      <c r="V47" s="307"/>
    </row>
    <row r="48" spans="1:22" s="38" customFormat="1" ht="15" customHeight="1" x14ac:dyDescent="0.25">
      <c r="A48" s="101">
        <f t="shared" ca="1" si="0"/>
        <v>6</v>
      </c>
      <c r="B48" s="101">
        <f t="shared" ca="1" si="1"/>
        <v>0</v>
      </c>
      <c r="C48" s="96"/>
      <c r="D48" s="76" t="s">
        <v>26</v>
      </c>
      <c r="E48" s="96"/>
      <c r="F48" s="210" t="s">
        <v>246</v>
      </c>
      <c r="G48" s="96"/>
      <c r="H48" s="96"/>
      <c r="I48" s="302">
        <f t="shared" ca="1" si="2"/>
        <v>0</v>
      </c>
      <c r="J48" s="303"/>
      <c r="K48" s="306"/>
      <c r="L48" s="307"/>
      <c r="M48" s="306"/>
      <c r="N48" s="307"/>
      <c r="O48" s="306"/>
      <c r="P48" s="307"/>
      <c r="Q48" s="306"/>
      <c r="R48" s="307"/>
      <c r="S48" s="306"/>
      <c r="T48" s="307"/>
      <c r="U48" s="306"/>
      <c r="V48" s="307"/>
    </row>
    <row r="49" spans="1:22" s="38" customFormat="1" ht="15" customHeight="1" x14ac:dyDescent="0.25">
      <c r="A49" s="101">
        <f t="shared" ca="1" si="0"/>
        <v>6</v>
      </c>
      <c r="B49" s="101">
        <f t="shared" ca="1" si="1"/>
        <v>0</v>
      </c>
      <c r="C49" s="96"/>
      <c r="D49" s="76" t="s">
        <v>26</v>
      </c>
      <c r="E49" s="96"/>
      <c r="F49" s="210" t="s">
        <v>246</v>
      </c>
      <c r="G49" s="96"/>
      <c r="H49" s="96"/>
      <c r="I49" s="302">
        <f t="shared" ca="1" si="2"/>
        <v>0</v>
      </c>
      <c r="J49" s="303"/>
      <c r="K49" s="306"/>
      <c r="L49" s="307"/>
      <c r="M49" s="306"/>
      <c r="N49" s="307"/>
      <c r="O49" s="306"/>
      <c r="P49" s="307"/>
      <c r="Q49" s="306"/>
      <c r="R49" s="307"/>
      <c r="S49" s="306"/>
      <c r="T49" s="307"/>
      <c r="U49" s="306"/>
      <c r="V49" s="307"/>
    </row>
    <row r="50" spans="1:22" s="38" customFormat="1" ht="15" customHeight="1" x14ac:dyDescent="0.25">
      <c r="A50" s="101">
        <f t="shared" ca="1" si="0"/>
        <v>6</v>
      </c>
      <c r="B50" s="101">
        <f t="shared" ca="1" si="1"/>
        <v>0</v>
      </c>
      <c r="C50" s="96"/>
      <c r="D50" s="76" t="s">
        <v>26</v>
      </c>
      <c r="E50" s="96"/>
      <c r="F50" s="210" t="s">
        <v>246</v>
      </c>
      <c r="G50" s="96"/>
      <c r="H50" s="96"/>
      <c r="I50" s="302">
        <f t="shared" ca="1" si="2"/>
        <v>0</v>
      </c>
      <c r="J50" s="303"/>
      <c r="K50" s="306"/>
      <c r="L50" s="307"/>
      <c r="M50" s="306"/>
      <c r="N50" s="307"/>
      <c r="O50" s="306"/>
      <c r="P50" s="307"/>
      <c r="Q50" s="306"/>
      <c r="R50" s="307"/>
      <c r="S50" s="306"/>
      <c r="T50" s="307"/>
      <c r="U50" s="306"/>
      <c r="V50" s="307"/>
    </row>
    <row r="51" spans="1:22" s="38" customFormat="1" ht="15" customHeight="1" x14ac:dyDescent="0.25">
      <c r="A51" s="101">
        <f t="shared" ca="1" si="0"/>
        <v>6</v>
      </c>
      <c r="B51" s="101">
        <f t="shared" ca="1" si="1"/>
        <v>0</v>
      </c>
      <c r="C51" s="96"/>
      <c r="D51" s="76" t="s">
        <v>26</v>
      </c>
      <c r="E51" s="96"/>
      <c r="F51" s="210" t="s">
        <v>246</v>
      </c>
      <c r="G51" s="96"/>
      <c r="H51" s="73"/>
      <c r="I51" s="302">
        <f t="shared" ca="1" si="2"/>
        <v>0</v>
      </c>
      <c r="J51" s="303"/>
      <c r="K51" s="306"/>
      <c r="L51" s="307"/>
      <c r="M51" s="306"/>
      <c r="N51" s="307"/>
      <c r="O51" s="306"/>
      <c r="P51" s="307"/>
      <c r="Q51" s="306"/>
      <c r="R51" s="307"/>
      <c r="S51" s="306"/>
      <c r="T51" s="307"/>
      <c r="U51" s="306"/>
      <c r="V51" s="307"/>
    </row>
    <row r="52" spans="1:22" s="38" customFormat="1" ht="15" customHeight="1" x14ac:dyDescent="0.25">
      <c r="A52" s="101">
        <f ca="1">IF(B52&gt;0,A51+1,A51)</f>
        <v>7</v>
      </c>
      <c r="B52" s="101">
        <v>20</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5wYrhPuwJ7hTZOum/otHUW+6QL8gwxJJPWgde+6ujaqwZqFcpisJ+0srAP8iqkLfi9vd/CzKv8H6im73PCnzsg==" saltValue="5fi47YQ2gOhMer5px53OXg==" spinCount="100000" sheet="1" objects="1" scenarios="1"/>
  <mergeCells count="153">
    <mergeCell ref="U51:V51"/>
    <mergeCell ref="I51:J51"/>
    <mergeCell ref="K51:L51"/>
    <mergeCell ref="M51:N51"/>
    <mergeCell ref="O51:P51"/>
    <mergeCell ref="Q51:R51"/>
    <mergeCell ref="S51:T51"/>
    <mergeCell ref="U49:V49"/>
    <mergeCell ref="I50:J50"/>
    <mergeCell ref="K50:L50"/>
    <mergeCell ref="M50:N50"/>
    <mergeCell ref="O50:P50"/>
    <mergeCell ref="Q50:R50"/>
    <mergeCell ref="S50:T50"/>
    <mergeCell ref="U50:V50"/>
    <mergeCell ref="I49:J49"/>
    <mergeCell ref="K49:L49"/>
    <mergeCell ref="M49:N49"/>
    <mergeCell ref="O49:P49"/>
    <mergeCell ref="Q49:R49"/>
    <mergeCell ref="S49:T49"/>
    <mergeCell ref="U47:V47"/>
    <mergeCell ref="I48:J48"/>
    <mergeCell ref="K48:L48"/>
    <mergeCell ref="M48:N48"/>
    <mergeCell ref="O48:P48"/>
    <mergeCell ref="Q48:R48"/>
    <mergeCell ref="S48:T48"/>
    <mergeCell ref="U48:V48"/>
    <mergeCell ref="I47:J47"/>
    <mergeCell ref="K47:L47"/>
    <mergeCell ref="M47:N47"/>
    <mergeCell ref="O47:P47"/>
    <mergeCell ref="Q47:R47"/>
    <mergeCell ref="S47:T47"/>
    <mergeCell ref="U45:V45"/>
    <mergeCell ref="I46:J46"/>
    <mergeCell ref="K46:L46"/>
    <mergeCell ref="M46:N46"/>
    <mergeCell ref="O46:P46"/>
    <mergeCell ref="Q46:R46"/>
    <mergeCell ref="S46:T46"/>
    <mergeCell ref="U46:V46"/>
    <mergeCell ref="I45:J45"/>
    <mergeCell ref="K45:L45"/>
    <mergeCell ref="M45:N45"/>
    <mergeCell ref="O45:P45"/>
    <mergeCell ref="Q45:R45"/>
    <mergeCell ref="S45:T45"/>
    <mergeCell ref="U43:V43"/>
    <mergeCell ref="I44:J44"/>
    <mergeCell ref="K44:L44"/>
    <mergeCell ref="M44:N44"/>
    <mergeCell ref="O44:P44"/>
    <mergeCell ref="Q44:R44"/>
    <mergeCell ref="S44:T44"/>
    <mergeCell ref="U44:V44"/>
    <mergeCell ref="I43:J43"/>
    <mergeCell ref="K43:L43"/>
    <mergeCell ref="M43:N43"/>
    <mergeCell ref="O43:P43"/>
    <mergeCell ref="Q43:R43"/>
    <mergeCell ref="S43:T43"/>
    <mergeCell ref="U41:V41"/>
    <mergeCell ref="I42:J42"/>
    <mergeCell ref="K42:L42"/>
    <mergeCell ref="M42:N42"/>
    <mergeCell ref="O42:P42"/>
    <mergeCell ref="Q42:R42"/>
    <mergeCell ref="S42:T42"/>
    <mergeCell ref="U42:V42"/>
    <mergeCell ref="I41:J41"/>
    <mergeCell ref="K41:L41"/>
    <mergeCell ref="M41:N41"/>
    <mergeCell ref="O41:P41"/>
    <mergeCell ref="Q41:R41"/>
    <mergeCell ref="S41:T41"/>
    <mergeCell ref="U39:V39"/>
    <mergeCell ref="I40:J40"/>
    <mergeCell ref="K40:L40"/>
    <mergeCell ref="M40:N40"/>
    <mergeCell ref="O40:P40"/>
    <mergeCell ref="Q40:R40"/>
    <mergeCell ref="S40:T40"/>
    <mergeCell ref="U40:V40"/>
    <mergeCell ref="I39:J39"/>
    <mergeCell ref="K39:L39"/>
    <mergeCell ref="M39:N39"/>
    <mergeCell ref="O39:P39"/>
    <mergeCell ref="Q39:R39"/>
    <mergeCell ref="S39:T39"/>
    <mergeCell ref="U37:V37"/>
    <mergeCell ref="I38:J38"/>
    <mergeCell ref="K38:L38"/>
    <mergeCell ref="M38:N38"/>
    <mergeCell ref="O38:P38"/>
    <mergeCell ref="Q38:R38"/>
    <mergeCell ref="S38:T38"/>
    <mergeCell ref="U38:V38"/>
    <mergeCell ref="I37:J37"/>
    <mergeCell ref="K37:L37"/>
    <mergeCell ref="M37:N37"/>
    <mergeCell ref="O37:P37"/>
    <mergeCell ref="Q37:R37"/>
    <mergeCell ref="S37:T37"/>
    <mergeCell ref="U35:V35"/>
    <mergeCell ref="I36:J36"/>
    <mergeCell ref="K36:L36"/>
    <mergeCell ref="M36:N36"/>
    <mergeCell ref="O36:P36"/>
    <mergeCell ref="Q36:R36"/>
    <mergeCell ref="S36:T36"/>
    <mergeCell ref="U36:V36"/>
    <mergeCell ref="I35:J35"/>
    <mergeCell ref="K35:L35"/>
    <mergeCell ref="M35:N35"/>
    <mergeCell ref="O35:P35"/>
    <mergeCell ref="Q35:R35"/>
    <mergeCell ref="S35:T35"/>
    <mergeCell ref="U33:V33"/>
    <mergeCell ref="I34:J34"/>
    <mergeCell ref="K34:L34"/>
    <mergeCell ref="M34:N34"/>
    <mergeCell ref="O34:P34"/>
    <mergeCell ref="Q34:R34"/>
    <mergeCell ref="S34:T34"/>
    <mergeCell ref="U34:V34"/>
    <mergeCell ref="I33:J33"/>
    <mergeCell ref="K33:L33"/>
    <mergeCell ref="M33:N33"/>
    <mergeCell ref="O33:P33"/>
    <mergeCell ref="Q33:R33"/>
    <mergeCell ref="S33:T33"/>
    <mergeCell ref="F4:G4"/>
    <mergeCell ref="F11:G11"/>
    <mergeCell ref="F13:G13"/>
    <mergeCell ref="F16:G16"/>
    <mergeCell ref="F19:G19"/>
    <mergeCell ref="F21:G21"/>
    <mergeCell ref="U30:V30"/>
    <mergeCell ref="I32:J32"/>
    <mergeCell ref="K32:L32"/>
    <mergeCell ref="M32:N32"/>
    <mergeCell ref="O32:P32"/>
    <mergeCell ref="Q32:R32"/>
    <mergeCell ref="S32:T32"/>
    <mergeCell ref="U32:V32"/>
    <mergeCell ref="I30:J30"/>
    <mergeCell ref="K30:L30"/>
    <mergeCell ref="M30:N30"/>
    <mergeCell ref="O30:P30"/>
    <mergeCell ref="Q30:R30"/>
    <mergeCell ref="S30:T30"/>
  </mergeCells>
  <conditionalFormatting sqref="C5">
    <cfRule type="expression" dxfId="52" priority="1">
      <formula>$C$5&lt;&gt;""</formula>
    </cfRule>
  </conditionalFormatting>
  <conditionalFormatting sqref="F21:G21">
    <cfRule type="expression" dxfId="51" priority="9">
      <formula>$F$21="Project duration exceeds max years"</formula>
    </cfRule>
  </conditionalFormatting>
  <conditionalFormatting sqref="H13">
    <cfRule type="expression" dxfId="50" priority="8">
      <formula>$F$13&lt;&gt;"Other Danish research Institution"</formula>
    </cfRule>
  </conditionalFormatting>
  <conditionalFormatting sqref="J28">
    <cfRule type="expression" dxfId="49" priority="10">
      <formula>$F$27&lt;&gt;""</formula>
    </cfRule>
  </conditionalFormatting>
  <conditionalFormatting sqref="M1:N1048576">
    <cfRule type="expression" dxfId="48" priority="7">
      <formula>$M$26="0 months"</formula>
    </cfRule>
  </conditionalFormatting>
  <conditionalFormatting sqref="O1:P1048576">
    <cfRule type="expression" dxfId="47" priority="6">
      <formula>$O$26="0 months"</formula>
    </cfRule>
  </conditionalFormatting>
  <conditionalFormatting sqref="Q1:R1048576">
    <cfRule type="expression" dxfId="46" priority="5">
      <formula>$Q$26="0 months"</formula>
    </cfRule>
  </conditionalFormatting>
  <conditionalFormatting sqref="S1:T1048576">
    <cfRule type="expression" dxfId="45" priority="4">
      <formula>$S$26="0 months"</formula>
    </cfRule>
  </conditionalFormatting>
  <conditionalFormatting sqref="U1:V1048576">
    <cfRule type="expression" dxfId="44" priority="3">
      <formula>$U$26="0 months"</formula>
    </cfRule>
  </conditionalFormatting>
  <dataValidations count="6">
    <dataValidation type="custom" allowBlank="1" showInputMessage="1" showErrorMessage="1" error="Select operational cost and enter whole numbers only" sqref="K32:V51" xr:uid="{C2A2939D-18FC-4D4C-B521-5DBC501A1885}">
      <formula1>AND($D32&lt;&gt;INDEX(INDIRECT($I$13),1), ROUND(K32,0)=K32)</formula1>
    </dataValidation>
    <dataValidation type="list" allowBlank="1" showInputMessage="1" showErrorMessage="1" sqref="G18" xr:uid="{660AD8AF-2A90-4AF4-82A4-360BB452E2A4}">
      <formula1>INDIRECT("Years")</formula1>
    </dataValidation>
    <dataValidation type="list" allowBlank="1" showInputMessage="1" showErrorMessage="1" sqref="F15 F18" xr:uid="{DA4D868D-63D4-4B85-84DC-2D10C78ACF38}">
      <formula1>INDIRECT("Months[Month]")</formula1>
    </dataValidation>
    <dataValidation type="list" allowBlank="1" showInputMessage="1" showErrorMessage="1" sqref="D32:D51" xr:uid="{78C6FBB7-3F9A-4448-A0CA-DB20562BFD9A}">
      <formula1>INDIRECT($I$13)</formula1>
    </dataValidation>
    <dataValidation type="list" allowBlank="1" showInputMessage="1" showErrorMessage="1" sqref="F13:G13" xr:uid="{81F5D96C-5C23-484A-9382-08240BF69671}">
      <formula1>INDIRECT($I$12)</formula1>
    </dataValidation>
    <dataValidation type="list" allowBlank="1" showInputMessage="1" showErrorMessage="1" sqref="G15" xr:uid="{FC73AB03-8DF3-4F57-B090-6A152693A199}">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8752F248-73C4-4227-92A0-01B2FC8178C4}">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6323-36D0-4F55-9A2E-D895875851A8}">
  <dimension ref="A1:V52"/>
  <sheetViews>
    <sheetView showGridLines="0" workbookViewId="0">
      <selection activeCell="I1" sqref="I1"/>
    </sheetView>
  </sheetViews>
  <sheetFormatPr defaultColWidth="0" defaultRowHeight="14.45" customHeight="1" zeroHeight="1" x14ac:dyDescent="0.25"/>
  <cols>
    <col min="1" max="2" width="1.7109375" style="129" customWidth="1"/>
    <col min="3" max="3" width="1.7109375" style="139" customWidth="1"/>
    <col min="4" max="4" width="40.7109375" style="200" customWidth="1"/>
    <col min="5" max="5" width="1.7109375" style="200" customWidth="1"/>
    <col min="6" max="7" width="23.7109375" style="200" customWidth="1"/>
    <col min="8" max="8" width="25.7109375" style="200" customWidth="1"/>
    <col min="9" max="12" width="13.7109375" style="165" customWidth="1"/>
    <col min="13" max="22" width="13.7109375" style="139" customWidth="1"/>
    <col min="23" max="16384" width="13.7109375" style="21" hidden="1"/>
  </cols>
  <sheetData>
    <row r="1" spans="1:22" ht="49.5" customHeight="1" x14ac:dyDescent="0.25">
      <c r="C1" s="86"/>
      <c r="D1" s="85"/>
      <c r="E1" s="85"/>
      <c r="F1" s="85"/>
      <c r="G1" s="85"/>
      <c r="H1" s="85"/>
      <c r="I1" s="191" t="str">
        <f>HYPERLINK("#'Start page'!$A$1","Go to start page")</f>
        <v>Go to start page</v>
      </c>
      <c r="J1" s="188"/>
      <c r="K1" s="105"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92</v>
      </c>
      <c r="E4" s="9"/>
      <c r="F4" s="290" t="s">
        <v>249</v>
      </c>
      <c r="G4" s="291"/>
      <c r="H4" s="9"/>
      <c r="I4" s="273" t="s">
        <v>259</v>
      </c>
      <c r="J4" s="9"/>
      <c r="K4" s="9"/>
      <c r="L4" s="9"/>
      <c r="M4" s="9"/>
      <c r="N4" s="9"/>
      <c r="O4" s="9"/>
      <c r="P4" s="9"/>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75" t="s">
        <v>177</v>
      </c>
      <c r="J5" s="9"/>
      <c r="K5" s="9"/>
      <c r="L5" s="9"/>
      <c r="M5" s="9"/>
      <c r="N5" s="9"/>
      <c r="O5" s="9"/>
      <c r="P5" s="9"/>
      <c r="Q5" s="9"/>
      <c r="R5" s="9"/>
      <c r="S5" s="9"/>
      <c r="T5" s="9"/>
      <c r="U5" s="9"/>
      <c r="V5" s="9"/>
    </row>
    <row r="6" spans="1:22" s="128" customFormat="1" ht="15" customHeight="1" x14ac:dyDescent="0.25">
      <c r="A6" s="106"/>
      <c r="B6" s="106"/>
      <c r="C6" s="87"/>
      <c r="D6" s="18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84"/>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8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129</v>
      </c>
      <c r="E11" s="130"/>
      <c r="F11" s="315"/>
      <c r="G11" s="316"/>
      <c r="H11" s="9"/>
      <c r="I11" s="218" t="s">
        <v>94</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Institution12</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15" t="s">
        <v>75</v>
      </c>
      <c r="G13" s="316"/>
      <c r="H13" s="257" t="s">
        <v>243</v>
      </c>
      <c r="I13" s="69" t="str">
        <f>"OperationalCosts"&amp;VLOOKUP($F$4,GrantTypes[],2,0)</f>
        <v>OperationalCosts12</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156">
        <f>IF(VLOOKUP($F$4,GrantTypes[],3,0)=0,5,VLOOKUP($F$4,GrantTypes[],3,0))</f>
        <v>1</v>
      </c>
      <c r="J14" s="9"/>
      <c r="K14" s="9"/>
      <c r="L14" s="9"/>
      <c r="M14" s="9"/>
      <c r="N14" s="9"/>
      <c r="O14" s="9"/>
      <c r="P14" s="9"/>
      <c r="Q14" s="9"/>
      <c r="R14" s="9"/>
      <c r="S14" s="9"/>
      <c r="T14" s="9"/>
      <c r="U14" s="9"/>
      <c r="V14" s="9"/>
    </row>
    <row r="15" spans="1:22" s="94" customFormat="1" ht="15" customHeight="1" x14ac:dyDescent="0.25">
      <c r="A15" s="106"/>
      <c r="B15" s="106"/>
      <c r="C15" s="9"/>
      <c r="D15" s="130" t="s">
        <v>219</v>
      </c>
      <c r="E15" s="130"/>
      <c r="F15" s="223" t="s">
        <v>194</v>
      </c>
      <c r="G15" s="223" t="s">
        <v>195</v>
      </c>
      <c r="H15" s="79"/>
      <c r="I15" s="138"/>
      <c r="J15" s="9"/>
      <c r="K15" s="9"/>
      <c r="L15" s="9"/>
      <c r="M15" s="9"/>
      <c r="N15" s="9"/>
      <c r="O15" s="9"/>
      <c r="P15" s="9"/>
      <c r="Q15" s="9"/>
      <c r="R15" s="9"/>
      <c r="S15" s="9"/>
      <c r="T15" s="9"/>
      <c r="U15" s="9"/>
      <c r="V15" s="9"/>
    </row>
    <row r="16" spans="1:22" s="94" customFormat="1" ht="15" customHeight="1" x14ac:dyDescent="0.25">
      <c r="A16" s="106"/>
      <c r="B16" s="106"/>
      <c r="C16" s="132"/>
      <c r="D16" s="130" t="s">
        <v>179</v>
      </c>
      <c r="E16" s="130"/>
      <c r="F16" s="310" t="str">
        <f ca="1">IF(OR($F$15=INDEX(INDIRECT("Months"),1,1),$G$15=INDEX(INDIRECT("Years"),1)),"Select month and year above",DATE($G$15,VLOOKUP($F$15,Months[],2,0),1))</f>
        <v>Select month and year above</v>
      </c>
      <c r="G16" s="310"/>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220</v>
      </c>
      <c r="E18" s="130"/>
      <c r="F18" s="223" t="s">
        <v>194</v>
      </c>
      <c r="G18" s="223" t="s">
        <v>195</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238"/>
      <c r="G20" s="238"/>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"&amp;I14&amp;" project year(s))")&amp;":"</f>
        <v>Project duration (max 1 project year(s)):</v>
      </c>
      <c r="E21" s="130"/>
      <c r="F21" s="290" t="str">
        <f ca="1">IFERROR(IF(AND(ISNUMBER(F16),ISNUMBER(F19),$F$19&gt;EDATE($F$16,12*$I$14)),"Project duration exceeds max years",DATEDIF($F$16,$F$19+1,"y")&amp;" years, "&amp;DATEDIF($F$16,$F$19+1,"ym")&amp;" months"),"Select or revisit project dates")</f>
        <v>Select or revisit project dates</v>
      </c>
      <c r="G21" s="291"/>
      <c r="H21" s="131"/>
      <c r="I21" s="83"/>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80000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98</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t="str">
        <f ca="1">IF(SUMIFS(I:I,D:D,'Lists (hide)'!$DI$8)+SUMIFS(I:I,D:D,'Lists (hide)'!$DI$9)&gt;$J$28*0.5,"Please note that catering expenses plus facility rental must not exceed 50% of the total amount applied for","")</f>
        <v/>
      </c>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51"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33</v>
      </c>
      <c r="C30" s="124"/>
      <c r="D30" s="26" t="s">
        <v>65</v>
      </c>
      <c r="E30" s="142"/>
      <c r="F30" s="26"/>
      <c r="G30" s="26"/>
      <c r="H30" s="26"/>
      <c r="I30" s="313" t="s">
        <v>31</v>
      </c>
      <c r="J30" s="314"/>
      <c r="K30" s="311" t="s">
        <v>29</v>
      </c>
      <c r="L30" s="312"/>
      <c r="M30" s="311" t="s">
        <v>29</v>
      </c>
      <c r="N30" s="312"/>
      <c r="O30" s="311" t="s">
        <v>29</v>
      </c>
      <c r="P30" s="312"/>
      <c r="Q30" s="311" t="s">
        <v>29</v>
      </c>
      <c r="R30" s="312"/>
      <c r="S30" s="311" t="s">
        <v>29</v>
      </c>
      <c r="T30" s="312"/>
      <c r="U30" s="311" t="s">
        <v>29</v>
      </c>
      <c r="V30" s="312"/>
    </row>
    <row r="31" spans="1:22" s="38" customFormat="1" ht="15" customHeight="1" x14ac:dyDescent="0.25">
      <c r="A31" s="101">
        <f t="shared" si="0"/>
        <v>6</v>
      </c>
      <c r="B31" s="101"/>
      <c r="C31" s="146"/>
      <c r="D31" s="147" t="s">
        <v>122</v>
      </c>
      <c r="E31" s="147"/>
      <c r="F31" s="74"/>
      <c r="G31" s="74"/>
      <c r="H31" s="74"/>
      <c r="I31" s="39"/>
      <c r="J31" s="134"/>
      <c r="K31" s="149" t="s">
        <v>91</v>
      </c>
      <c r="L31" s="134"/>
      <c r="M31" s="152"/>
      <c r="N31" s="134"/>
      <c r="O31" s="152"/>
      <c r="P31" s="134"/>
      <c r="Q31" s="152"/>
      <c r="R31" s="134"/>
      <c r="S31" s="152"/>
      <c r="T31" s="134"/>
      <c r="U31" s="152"/>
      <c r="V31" s="134"/>
    </row>
    <row r="32" spans="1:22" s="38" customFormat="1" ht="15" customHeight="1" x14ac:dyDescent="0.25">
      <c r="A32" s="101">
        <f t="shared" ca="1" si="0"/>
        <v>6</v>
      </c>
      <c r="B32" s="101">
        <f t="shared" ref="B32:B51" ca="1" si="1">IF(D32&lt;&gt;INDEX(INDIRECT($I$13),1),ROW()+200,0)</f>
        <v>0</v>
      </c>
      <c r="C32" s="96"/>
      <c r="D32" s="76" t="s">
        <v>26</v>
      </c>
      <c r="E32" s="96"/>
      <c r="F32" s="210" t="s">
        <v>246</v>
      </c>
      <c r="G32" s="96"/>
      <c r="H32" s="96"/>
      <c r="I32" s="302">
        <f ca="1">SUMIFS(32:32,$23:$23,TRUE,$30:$30,"Costs")</f>
        <v>0</v>
      </c>
      <c r="J32" s="303"/>
      <c r="K32" s="306"/>
      <c r="L32" s="307"/>
      <c r="M32" s="306"/>
      <c r="N32" s="307"/>
      <c r="O32" s="306"/>
      <c r="P32" s="307"/>
      <c r="Q32" s="306"/>
      <c r="R32" s="307"/>
      <c r="S32" s="306"/>
      <c r="T32" s="307"/>
      <c r="U32" s="306"/>
      <c r="V32" s="307"/>
    </row>
    <row r="33" spans="1:22" s="38" customFormat="1" ht="15" customHeight="1" x14ac:dyDescent="0.25">
      <c r="A33" s="101">
        <f t="shared" ca="1" si="0"/>
        <v>6</v>
      </c>
      <c r="B33" s="101">
        <f t="shared" ca="1" si="1"/>
        <v>0</v>
      </c>
      <c r="C33" s="96"/>
      <c r="D33" s="76" t="s">
        <v>26</v>
      </c>
      <c r="E33" s="96"/>
      <c r="F33" s="210" t="s">
        <v>246</v>
      </c>
      <c r="G33" s="96"/>
      <c r="H33" s="96"/>
      <c r="I33" s="302">
        <f t="shared" ref="I33:I51" ca="1" si="2">SUMIFS(33:33,$23:$23,TRUE,$30:$30,"Costs")</f>
        <v>0</v>
      </c>
      <c r="J33" s="303"/>
      <c r="K33" s="306"/>
      <c r="L33" s="307"/>
      <c r="M33" s="306"/>
      <c r="N33" s="307"/>
      <c r="O33" s="306"/>
      <c r="P33" s="307"/>
      <c r="Q33" s="306"/>
      <c r="R33" s="307"/>
      <c r="S33" s="306"/>
      <c r="T33" s="307"/>
      <c r="U33" s="306"/>
      <c r="V33" s="307"/>
    </row>
    <row r="34" spans="1:22" s="38" customFormat="1" ht="15" customHeight="1" x14ac:dyDescent="0.25">
      <c r="A34" s="101">
        <f t="shared" ca="1" si="0"/>
        <v>6</v>
      </c>
      <c r="B34" s="101">
        <f t="shared" ca="1" si="1"/>
        <v>0</v>
      </c>
      <c r="C34" s="96"/>
      <c r="D34" s="76" t="s">
        <v>26</v>
      </c>
      <c r="E34" s="96"/>
      <c r="F34" s="210" t="s">
        <v>246</v>
      </c>
      <c r="G34" s="96"/>
      <c r="H34" s="96"/>
      <c r="I34" s="302">
        <f t="shared" ca="1" si="2"/>
        <v>0</v>
      </c>
      <c r="J34" s="303"/>
      <c r="K34" s="306"/>
      <c r="L34" s="307"/>
      <c r="M34" s="306"/>
      <c r="N34" s="307"/>
      <c r="O34" s="306"/>
      <c r="P34" s="307"/>
      <c r="Q34" s="306"/>
      <c r="R34" s="307"/>
      <c r="S34" s="306"/>
      <c r="T34" s="307"/>
      <c r="U34" s="306"/>
      <c r="V34" s="307"/>
    </row>
    <row r="35" spans="1:22" s="38" customFormat="1" ht="15" customHeight="1" x14ac:dyDescent="0.25">
      <c r="A35" s="101">
        <f t="shared" ca="1" si="0"/>
        <v>6</v>
      </c>
      <c r="B35" s="101">
        <f t="shared" ca="1" si="1"/>
        <v>0</v>
      </c>
      <c r="C35" s="96"/>
      <c r="D35" s="76" t="s">
        <v>26</v>
      </c>
      <c r="E35" s="96"/>
      <c r="F35" s="210" t="s">
        <v>246</v>
      </c>
      <c r="G35" s="96"/>
      <c r="H35" s="96"/>
      <c r="I35" s="302">
        <f t="shared" ca="1" si="2"/>
        <v>0</v>
      </c>
      <c r="J35" s="303"/>
      <c r="K35" s="306"/>
      <c r="L35" s="307"/>
      <c r="M35" s="306"/>
      <c r="N35" s="307"/>
      <c r="O35" s="306"/>
      <c r="P35" s="307"/>
      <c r="Q35" s="306"/>
      <c r="R35" s="307"/>
      <c r="S35" s="306"/>
      <c r="T35" s="307"/>
      <c r="U35" s="306"/>
      <c r="V35" s="307"/>
    </row>
    <row r="36" spans="1:22" s="38" customFormat="1" ht="15" customHeight="1" x14ac:dyDescent="0.25">
      <c r="A36" s="101">
        <f t="shared" ca="1" si="0"/>
        <v>6</v>
      </c>
      <c r="B36" s="101">
        <f t="shared" ca="1" si="1"/>
        <v>0</v>
      </c>
      <c r="C36" s="96"/>
      <c r="D36" s="76" t="s">
        <v>26</v>
      </c>
      <c r="E36" s="96"/>
      <c r="F36" s="210" t="s">
        <v>246</v>
      </c>
      <c r="G36" s="96"/>
      <c r="H36" s="96"/>
      <c r="I36" s="302">
        <f t="shared" ca="1" si="2"/>
        <v>0</v>
      </c>
      <c r="J36" s="303"/>
      <c r="K36" s="306"/>
      <c r="L36" s="307"/>
      <c r="M36" s="306"/>
      <c r="N36" s="307"/>
      <c r="O36" s="306"/>
      <c r="P36" s="307"/>
      <c r="Q36" s="306"/>
      <c r="R36" s="307"/>
      <c r="S36" s="306"/>
      <c r="T36" s="307"/>
      <c r="U36" s="306"/>
      <c r="V36" s="307"/>
    </row>
    <row r="37" spans="1:22" s="38" customFormat="1" ht="15" customHeight="1" x14ac:dyDescent="0.25">
      <c r="A37" s="101">
        <f t="shared" ca="1" si="0"/>
        <v>6</v>
      </c>
      <c r="B37" s="101">
        <f t="shared" ca="1" si="1"/>
        <v>0</v>
      </c>
      <c r="C37" s="96"/>
      <c r="D37" s="76" t="s">
        <v>26</v>
      </c>
      <c r="E37" s="96"/>
      <c r="F37" s="210" t="s">
        <v>246</v>
      </c>
      <c r="G37" s="96"/>
      <c r="H37" s="96"/>
      <c r="I37" s="302">
        <f t="shared" ca="1" si="2"/>
        <v>0</v>
      </c>
      <c r="J37" s="303"/>
      <c r="K37" s="306"/>
      <c r="L37" s="307"/>
      <c r="M37" s="306"/>
      <c r="N37" s="307"/>
      <c r="O37" s="306"/>
      <c r="P37" s="307"/>
      <c r="Q37" s="306"/>
      <c r="R37" s="307"/>
      <c r="S37" s="306"/>
      <c r="T37" s="307"/>
      <c r="U37" s="306"/>
      <c r="V37" s="307"/>
    </row>
    <row r="38" spans="1:22" s="38" customFormat="1" ht="15" customHeight="1" x14ac:dyDescent="0.25">
      <c r="A38" s="101">
        <f t="shared" ca="1" si="0"/>
        <v>6</v>
      </c>
      <c r="B38" s="101">
        <f t="shared" ca="1" si="1"/>
        <v>0</v>
      </c>
      <c r="C38" s="96"/>
      <c r="D38" s="76" t="s">
        <v>26</v>
      </c>
      <c r="E38" s="96"/>
      <c r="F38" s="210" t="s">
        <v>246</v>
      </c>
      <c r="G38" s="96"/>
      <c r="H38" s="96"/>
      <c r="I38" s="302">
        <f t="shared" ca="1" si="2"/>
        <v>0</v>
      </c>
      <c r="J38" s="303"/>
      <c r="K38" s="306"/>
      <c r="L38" s="307"/>
      <c r="M38" s="306"/>
      <c r="N38" s="307"/>
      <c r="O38" s="306"/>
      <c r="P38" s="307"/>
      <c r="Q38" s="306"/>
      <c r="R38" s="307"/>
      <c r="S38" s="306"/>
      <c r="T38" s="307"/>
      <c r="U38" s="306"/>
      <c r="V38" s="307"/>
    </row>
    <row r="39" spans="1:22" s="38" customFormat="1" ht="15" customHeight="1" x14ac:dyDescent="0.25">
      <c r="A39" s="101">
        <f t="shared" ca="1" si="0"/>
        <v>6</v>
      </c>
      <c r="B39" s="101">
        <f t="shared" ca="1" si="1"/>
        <v>0</v>
      </c>
      <c r="C39" s="96"/>
      <c r="D39" s="76" t="s">
        <v>26</v>
      </c>
      <c r="E39" s="96"/>
      <c r="F39" s="210" t="s">
        <v>246</v>
      </c>
      <c r="G39" s="96"/>
      <c r="H39" s="96"/>
      <c r="I39" s="302">
        <f t="shared" ca="1" si="2"/>
        <v>0</v>
      </c>
      <c r="J39" s="303"/>
      <c r="K39" s="306"/>
      <c r="L39" s="307"/>
      <c r="M39" s="306"/>
      <c r="N39" s="307"/>
      <c r="O39" s="306"/>
      <c r="P39" s="307"/>
      <c r="Q39" s="306"/>
      <c r="R39" s="307"/>
      <c r="S39" s="306"/>
      <c r="T39" s="307"/>
      <c r="U39" s="306"/>
      <c r="V39" s="307"/>
    </row>
    <row r="40" spans="1:22" s="38" customFormat="1" ht="15" customHeight="1" x14ac:dyDescent="0.25">
      <c r="A40" s="101">
        <f t="shared" ca="1" si="0"/>
        <v>6</v>
      </c>
      <c r="B40" s="101">
        <f t="shared" ca="1" si="1"/>
        <v>0</v>
      </c>
      <c r="C40" s="96"/>
      <c r="D40" s="76" t="s">
        <v>26</v>
      </c>
      <c r="E40" s="96"/>
      <c r="F40" s="210" t="s">
        <v>246</v>
      </c>
      <c r="G40" s="96"/>
      <c r="H40" s="96"/>
      <c r="I40" s="302">
        <f t="shared" ca="1" si="2"/>
        <v>0</v>
      </c>
      <c r="J40" s="303"/>
      <c r="K40" s="306"/>
      <c r="L40" s="307"/>
      <c r="M40" s="306"/>
      <c r="N40" s="307"/>
      <c r="O40" s="306"/>
      <c r="P40" s="307"/>
      <c r="Q40" s="306"/>
      <c r="R40" s="307"/>
      <c r="S40" s="306"/>
      <c r="T40" s="307"/>
      <c r="U40" s="306"/>
      <c r="V40" s="307"/>
    </row>
    <row r="41" spans="1:22" s="38" customFormat="1" ht="15" customHeight="1" x14ac:dyDescent="0.25">
      <c r="A41" s="101">
        <f t="shared" ca="1" si="0"/>
        <v>6</v>
      </c>
      <c r="B41" s="101">
        <f t="shared" ca="1" si="1"/>
        <v>0</v>
      </c>
      <c r="C41" s="96"/>
      <c r="D41" s="76" t="s">
        <v>26</v>
      </c>
      <c r="E41" s="96"/>
      <c r="F41" s="210" t="s">
        <v>246</v>
      </c>
      <c r="G41" s="96"/>
      <c r="H41" s="96"/>
      <c r="I41" s="302">
        <f t="shared" ca="1" si="2"/>
        <v>0</v>
      </c>
      <c r="J41" s="303"/>
      <c r="K41" s="306"/>
      <c r="L41" s="307"/>
      <c r="M41" s="306"/>
      <c r="N41" s="307"/>
      <c r="O41" s="306"/>
      <c r="P41" s="307"/>
      <c r="Q41" s="306"/>
      <c r="R41" s="307"/>
      <c r="S41" s="306"/>
      <c r="T41" s="307"/>
      <c r="U41" s="306"/>
      <c r="V41" s="307"/>
    </row>
    <row r="42" spans="1:22" s="38" customFormat="1" ht="15" customHeight="1" x14ac:dyDescent="0.25">
      <c r="A42" s="101">
        <f t="shared" ca="1" si="0"/>
        <v>6</v>
      </c>
      <c r="B42" s="101">
        <f t="shared" ca="1" si="1"/>
        <v>0</v>
      </c>
      <c r="C42" s="96"/>
      <c r="D42" s="76" t="s">
        <v>26</v>
      </c>
      <c r="E42" s="96"/>
      <c r="F42" s="210" t="s">
        <v>246</v>
      </c>
      <c r="G42" s="96"/>
      <c r="H42" s="96"/>
      <c r="I42" s="302">
        <f t="shared" ca="1" si="2"/>
        <v>0</v>
      </c>
      <c r="J42" s="303"/>
      <c r="K42" s="306"/>
      <c r="L42" s="307"/>
      <c r="M42" s="306"/>
      <c r="N42" s="307"/>
      <c r="O42" s="306"/>
      <c r="P42" s="307"/>
      <c r="Q42" s="306"/>
      <c r="R42" s="307"/>
      <c r="S42" s="306"/>
      <c r="T42" s="307"/>
      <c r="U42" s="306"/>
      <c r="V42" s="307"/>
    </row>
    <row r="43" spans="1:22" s="38" customFormat="1" ht="15" customHeight="1" x14ac:dyDescent="0.25">
      <c r="A43" s="101">
        <f t="shared" ca="1" si="0"/>
        <v>6</v>
      </c>
      <c r="B43" s="101">
        <f t="shared" ca="1" si="1"/>
        <v>0</v>
      </c>
      <c r="C43" s="96"/>
      <c r="D43" s="76" t="s">
        <v>26</v>
      </c>
      <c r="E43" s="96"/>
      <c r="F43" s="210" t="s">
        <v>246</v>
      </c>
      <c r="G43" s="96"/>
      <c r="H43" s="96"/>
      <c r="I43" s="302">
        <f t="shared" ca="1" si="2"/>
        <v>0</v>
      </c>
      <c r="J43" s="303"/>
      <c r="K43" s="306"/>
      <c r="L43" s="307"/>
      <c r="M43" s="306"/>
      <c r="N43" s="307"/>
      <c r="O43" s="306"/>
      <c r="P43" s="307"/>
      <c r="Q43" s="306"/>
      <c r="R43" s="307"/>
      <c r="S43" s="306"/>
      <c r="T43" s="307"/>
      <c r="U43" s="306"/>
      <c r="V43" s="307"/>
    </row>
    <row r="44" spans="1:22" s="38" customFormat="1" ht="15" customHeight="1" x14ac:dyDescent="0.25">
      <c r="A44" s="101">
        <f t="shared" ca="1" si="0"/>
        <v>6</v>
      </c>
      <c r="B44" s="101">
        <f t="shared" ca="1" si="1"/>
        <v>0</v>
      </c>
      <c r="C44" s="96"/>
      <c r="D44" s="76" t="s">
        <v>26</v>
      </c>
      <c r="E44" s="96"/>
      <c r="F44" s="210" t="s">
        <v>246</v>
      </c>
      <c r="G44" s="96"/>
      <c r="H44" s="96"/>
      <c r="I44" s="302">
        <f t="shared" ca="1" si="2"/>
        <v>0</v>
      </c>
      <c r="J44" s="303"/>
      <c r="K44" s="306"/>
      <c r="L44" s="307"/>
      <c r="M44" s="306"/>
      <c r="N44" s="307"/>
      <c r="O44" s="306"/>
      <c r="P44" s="307"/>
      <c r="Q44" s="306"/>
      <c r="R44" s="307"/>
      <c r="S44" s="306"/>
      <c r="T44" s="307"/>
      <c r="U44" s="306"/>
      <c r="V44" s="307"/>
    </row>
    <row r="45" spans="1:22" s="38" customFormat="1" ht="15" customHeight="1" x14ac:dyDescent="0.25">
      <c r="A45" s="101">
        <f t="shared" ca="1" si="0"/>
        <v>6</v>
      </c>
      <c r="B45" s="101">
        <f t="shared" ca="1" si="1"/>
        <v>0</v>
      </c>
      <c r="C45" s="96"/>
      <c r="D45" s="76" t="s">
        <v>26</v>
      </c>
      <c r="E45" s="96"/>
      <c r="F45" s="210" t="s">
        <v>246</v>
      </c>
      <c r="G45" s="96"/>
      <c r="H45" s="96"/>
      <c r="I45" s="302">
        <f t="shared" ca="1" si="2"/>
        <v>0</v>
      </c>
      <c r="J45" s="303"/>
      <c r="K45" s="306"/>
      <c r="L45" s="307"/>
      <c r="M45" s="306"/>
      <c r="N45" s="307"/>
      <c r="O45" s="306"/>
      <c r="P45" s="307"/>
      <c r="Q45" s="306"/>
      <c r="R45" s="307"/>
      <c r="S45" s="306"/>
      <c r="T45" s="307"/>
      <c r="U45" s="306"/>
      <c r="V45" s="307"/>
    </row>
    <row r="46" spans="1:22" s="38" customFormat="1" ht="15" customHeight="1" x14ac:dyDescent="0.25">
      <c r="A46" s="101">
        <f t="shared" ca="1" si="0"/>
        <v>6</v>
      </c>
      <c r="B46" s="101">
        <f t="shared" ca="1" si="1"/>
        <v>0</v>
      </c>
      <c r="C46" s="96"/>
      <c r="D46" s="76" t="s">
        <v>26</v>
      </c>
      <c r="E46" s="96"/>
      <c r="F46" s="210" t="s">
        <v>246</v>
      </c>
      <c r="G46" s="96"/>
      <c r="H46" s="96"/>
      <c r="I46" s="302">
        <f t="shared" ca="1" si="2"/>
        <v>0</v>
      </c>
      <c r="J46" s="303"/>
      <c r="K46" s="306"/>
      <c r="L46" s="307"/>
      <c r="M46" s="306"/>
      <c r="N46" s="307"/>
      <c r="O46" s="306"/>
      <c r="P46" s="307"/>
      <c r="Q46" s="306"/>
      <c r="R46" s="307"/>
      <c r="S46" s="306"/>
      <c r="T46" s="307"/>
      <c r="U46" s="306"/>
      <c r="V46" s="307"/>
    </row>
    <row r="47" spans="1:22" s="38" customFormat="1" ht="15" customHeight="1" x14ac:dyDescent="0.25">
      <c r="A47" s="101">
        <f t="shared" ca="1" si="0"/>
        <v>6</v>
      </c>
      <c r="B47" s="101">
        <f t="shared" ca="1" si="1"/>
        <v>0</v>
      </c>
      <c r="C47" s="96"/>
      <c r="D47" s="76" t="s">
        <v>26</v>
      </c>
      <c r="E47" s="96"/>
      <c r="F47" s="210" t="s">
        <v>246</v>
      </c>
      <c r="G47" s="96"/>
      <c r="H47" s="96"/>
      <c r="I47" s="302">
        <f t="shared" ca="1" si="2"/>
        <v>0</v>
      </c>
      <c r="J47" s="303"/>
      <c r="K47" s="306"/>
      <c r="L47" s="307"/>
      <c r="M47" s="306"/>
      <c r="N47" s="307"/>
      <c r="O47" s="306"/>
      <c r="P47" s="307"/>
      <c r="Q47" s="306"/>
      <c r="R47" s="307"/>
      <c r="S47" s="306"/>
      <c r="T47" s="307"/>
      <c r="U47" s="306"/>
      <c r="V47" s="307"/>
    </row>
    <row r="48" spans="1:22" s="38" customFormat="1" ht="15" customHeight="1" x14ac:dyDescent="0.25">
      <c r="A48" s="101">
        <f t="shared" ca="1" si="0"/>
        <v>6</v>
      </c>
      <c r="B48" s="101">
        <f t="shared" ca="1" si="1"/>
        <v>0</v>
      </c>
      <c r="C48" s="96"/>
      <c r="D48" s="76" t="s">
        <v>26</v>
      </c>
      <c r="E48" s="96"/>
      <c r="F48" s="210" t="s">
        <v>246</v>
      </c>
      <c r="G48" s="96"/>
      <c r="H48" s="96"/>
      <c r="I48" s="302">
        <f t="shared" ca="1" si="2"/>
        <v>0</v>
      </c>
      <c r="J48" s="303"/>
      <c r="K48" s="306"/>
      <c r="L48" s="307"/>
      <c r="M48" s="306"/>
      <c r="N48" s="307"/>
      <c r="O48" s="306"/>
      <c r="P48" s="307"/>
      <c r="Q48" s="306"/>
      <c r="R48" s="307"/>
      <c r="S48" s="306"/>
      <c r="T48" s="307"/>
      <c r="U48" s="306"/>
      <c r="V48" s="307"/>
    </row>
    <row r="49" spans="1:22" s="38" customFormat="1" ht="15" customHeight="1" x14ac:dyDescent="0.25">
      <c r="A49" s="101">
        <f t="shared" ca="1" si="0"/>
        <v>6</v>
      </c>
      <c r="B49" s="101">
        <f t="shared" ca="1" si="1"/>
        <v>0</v>
      </c>
      <c r="C49" s="96"/>
      <c r="D49" s="76" t="s">
        <v>26</v>
      </c>
      <c r="E49" s="96"/>
      <c r="F49" s="210" t="s">
        <v>246</v>
      </c>
      <c r="G49" s="96"/>
      <c r="H49" s="96"/>
      <c r="I49" s="302">
        <f t="shared" ca="1" si="2"/>
        <v>0</v>
      </c>
      <c r="J49" s="303"/>
      <c r="K49" s="306"/>
      <c r="L49" s="307"/>
      <c r="M49" s="306"/>
      <c r="N49" s="307"/>
      <c r="O49" s="306"/>
      <c r="P49" s="307"/>
      <c r="Q49" s="306"/>
      <c r="R49" s="307"/>
      <c r="S49" s="306"/>
      <c r="T49" s="307"/>
      <c r="U49" s="306"/>
      <c r="V49" s="307"/>
    </row>
    <row r="50" spans="1:22" s="38" customFormat="1" ht="15" customHeight="1" x14ac:dyDescent="0.25">
      <c r="A50" s="101">
        <f t="shared" ca="1" si="0"/>
        <v>6</v>
      </c>
      <c r="B50" s="101">
        <f t="shared" ca="1" si="1"/>
        <v>0</v>
      </c>
      <c r="C50" s="96"/>
      <c r="D50" s="76" t="s">
        <v>26</v>
      </c>
      <c r="E50" s="96"/>
      <c r="F50" s="210" t="s">
        <v>246</v>
      </c>
      <c r="G50" s="96"/>
      <c r="H50" s="96"/>
      <c r="I50" s="302">
        <f t="shared" ca="1" si="2"/>
        <v>0</v>
      </c>
      <c r="J50" s="303"/>
      <c r="K50" s="306"/>
      <c r="L50" s="307"/>
      <c r="M50" s="306"/>
      <c r="N50" s="307"/>
      <c r="O50" s="306"/>
      <c r="P50" s="307"/>
      <c r="Q50" s="306"/>
      <c r="R50" s="307"/>
      <c r="S50" s="306"/>
      <c r="T50" s="307"/>
      <c r="U50" s="306"/>
      <c r="V50" s="307"/>
    </row>
    <row r="51" spans="1:22" s="38" customFormat="1" ht="15" customHeight="1" x14ac:dyDescent="0.25">
      <c r="A51" s="101">
        <f t="shared" ca="1" si="0"/>
        <v>6</v>
      </c>
      <c r="B51" s="101">
        <f t="shared" ca="1" si="1"/>
        <v>0</v>
      </c>
      <c r="C51" s="96"/>
      <c r="D51" s="76" t="s">
        <v>26</v>
      </c>
      <c r="E51" s="96"/>
      <c r="F51" s="210" t="s">
        <v>246</v>
      </c>
      <c r="G51" s="96"/>
      <c r="H51" s="73"/>
      <c r="I51" s="302">
        <f t="shared" ca="1" si="2"/>
        <v>0</v>
      </c>
      <c r="J51" s="303"/>
      <c r="K51" s="306"/>
      <c r="L51" s="307"/>
      <c r="M51" s="306"/>
      <c r="N51" s="307"/>
      <c r="O51" s="306"/>
      <c r="P51" s="307"/>
      <c r="Q51" s="306"/>
      <c r="R51" s="307"/>
      <c r="S51" s="306"/>
      <c r="T51" s="307"/>
      <c r="U51" s="306"/>
      <c r="V51" s="307"/>
    </row>
    <row r="52" spans="1:22" s="38" customFormat="1" ht="15" customHeight="1" x14ac:dyDescent="0.25">
      <c r="A52" s="101">
        <f ca="1">IF(B52&gt;0,A51+1,A51)</f>
        <v>7</v>
      </c>
      <c r="B52" s="101">
        <v>20</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ZQYd0gYIXXEFvUz49ehct87LMEIM4IGi/aLOnjOrAYv0s5XAKze+EdbrRGj4eZTM7JdaU8Hs2dly8tWtQNkpsQ==" saltValue="DI6vmlJU6OQ00hf1TOtxtw==" spinCount="100000" sheet="1" objects="1" scenarios="1"/>
  <mergeCells count="153">
    <mergeCell ref="U51:V51"/>
    <mergeCell ref="I51:J51"/>
    <mergeCell ref="K51:L51"/>
    <mergeCell ref="M51:N51"/>
    <mergeCell ref="O51:P51"/>
    <mergeCell ref="Q51:R51"/>
    <mergeCell ref="S51:T51"/>
    <mergeCell ref="U49:V49"/>
    <mergeCell ref="I50:J50"/>
    <mergeCell ref="K50:L50"/>
    <mergeCell ref="M50:N50"/>
    <mergeCell ref="O50:P50"/>
    <mergeCell ref="Q50:R50"/>
    <mergeCell ref="S50:T50"/>
    <mergeCell ref="U50:V50"/>
    <mergeCell ref="I49:J49"/>
    <mergeCell ref="K49:L49"/>
    <mergeCell ref="M49:N49"/>
    <mergeCell ref="O49:P49"/>
    <mergeCell ref="Q49:R49"/>
    <mergeCell ref="S49:T49"/>
    <mergeCell ref="U47:V47"/>
    <mergeCell ref="I48:J48"/>
    <mergeCell ref="K48:L48"/>
    <mergeCell ref="M48:N48"/>
    <mergeCell ref="O48:P48"/>
    <mergeCell ref="Q48:R48"/>
    <mergeCell ref="S48:T48"/>
    <mergeCell ref="U48:V48"/>
    <mergeCell ref="I47:J47"/>
    <mergeCell ref="K47:L47"/>
    <mergeCell ref="M47:N47"/>
    <mergeCell ref="O47:P47"/>
    <mergeCell ref="Q47:R47"/>
    <mergeCell ref="S47:T47"/>
    <mergeCell ref="U45:V45"/>
    <mergeCell ref="I46:J46"/>
    <mergeCell ref="K46:L46"/>
    <mergeCell ref="M46:N46"/>
    <mergeCell ref="O46:P46"/>
    <mergeCell ref="Q46:R46"/>
    <mergeCell ref="S46:T46"/>
    <mergeCell ref="U46:V46"/>
    <mergeCell ref="I45:J45"/>
    <mergeCell ref="K45:L45"/>
    <mergeCell ref="M45:N45"/>
    <mergeCell ref="O45:P45"/>
    <mergeCell ref="Q45:R45"/>
    <mergeCell ref="S45:T45"/>
    <mergeCell ref="U43:V43"/>
    <mergeCell ref="I44:J44"/>
    <mergeCell ref="K44:L44"/>
    <mergeCell ref="M44:N44"/>
    <mergeCell ref="O44:P44"/>
    <mergeCell ref="Q44:R44"/>
    <mergeCell ref="S44:T44"/>
    <mergeCell ref="U44:V44"/>
    <mergeCell ref="I43:J43"/>
    <mergeCell ref="K43:L43"/>
    <mergeCell ref="M43:N43"/>
    <mergeCell ref="O43:P43"/>
    <mergeCell ref="Q43:R43"/>
    <mergeCell ref="S43:T43"/>
    <mergeCell ref="U41:V41"/>
    <mergeCell ref="I42:J42"/>
    <mergeCell ref="K42:L42"/>
    <mergeCell ref="M42:N42"/>
    <mergeCell ref="O42:P42"/>
    <mergeCell ref="Q42:R42"/>
    <mergeCell ref="S42:T42"/>
    <mergeCell ref="U42:V42"/>
    <mergeCell ref="I41:J41"/>
    <mergeCell ref="K41:L41"/>
    <mergeCell ref="M41:N41"/>
    <mergeCell ref="O41:P41"/>
    <mergeCell ref="Q41:R41"/>
    <mergeCell ref="S41:T41"/>
    <mergeCell ref="U39:V39"/>
    <mergeCell ref="I40:J40"/>
    <mergeCell ref="K40:L40"/>
    <mergeCell ref="M40:N40"/>
    <mergeCell ref="O40:P40"/>
    <mergeCell ref="Q40:R40"/>
    <mergeCell ref="S40:T40"/>
    <mergeCell ref="U40:V40"/>
    <mergeCell ref="I39:J39"/>
    <mergeCell ref="K39:L39"/>
    <mergeCell ref="M39:N39"/>
    <mergeCell ref="O39:P39"/>
    <mergeCell ref="Q39:R39"/>
    <mergeCell ref="S39:T39"/>
    <mergeCell ref="U37:V37"/>
    <mergeCell ref="I38:J38"/>
    <mergeCell ref="K38:L38"/>
    <mergeCell ref="M38:N38"/>
    <mergeCell ref="O38:P38"/>
    <mergeCell ref="Q38:R38"/>
    <mergeCell ref="S38:T38"/>
    <mergeCell ref="U38:V38"/>
    <mergeCell ref="I37:J37"/>
    <mergeCell ref="K37:L37"/>
    <mergeCell ref="M37:N37"/>
    <mergeCell ref="O37:P37"/>
    <mergeCell ref="Q37:R37"/>
    <mergeCell ref="S37:T37"/>
    <mergeCell ref="U35:V35"/>
    <mergeCell ref="I36:J36"/>
    <mergeCell ref="K36:L36"/>
    <mergeCell ref="M36:N36"/>
    <mergeCell ref="O36:P36"/>
    <mergeCell ref="Q36:R36"/>
    <mergeCell ref="S36:T36"/>
    <mergeCell ref="U36:V36"/>
    <mergeCell ref="I35:J35"/>
    <mergeCell ref="K35:L35"/>
    <mergeCell ref="M35:N35"/>
    <mergeCell ref="O35:P35"/>
    <mergeCell ref="Q35:R35"/>
    <mergeCell ref="S35:T35"/>
    <mergeCell ref="U33:V33"/>
    <mergeCell ref="I34:J34"/>
    <mergeCell ref="K34:L34"/>
    <mergeCell ref="M34:N34"/>
    <mergeCell ref="O34:P34"/>
    <mergeCell ref="Q34:R34"/>
    <mergeCell ref="S34:T34"/>
    <mergeCell ref="U34:V34"/>
    <mergeCell ref="I33:J33"/>
    <mergeCell ref="K33:L33"/>
    <mergeCell ref="M33:N33"/>
    <mergeCell ref="O33:P33"/>
    <mergeCell ref="Q33:R33"/>
    <mergeCell ref="S33:T33"/>
    <mergeCell ref="F4:G4"/>
    <mergeCell ref="F11:G11"/>
    <mergeCell ref="F13:G13"/>
    <mergeCell ref="F16:G16"/>
    <mergeCell ref="F19:G19"/>
    <mergeCell ref="F21:G21"/>
    <mergeCell ref="U30:V30"/>
    <mergeCell ref="I32:J32"/>
    <mergeCell ref="K32:L32"/>
    <mergeCell ref="M32:N32"/>
    <mergeCell ref="O32:P32"/>
    <mergeCell ref="Q32:R32"/>
    <mergeCell ref="S32:T32"/>
    <mergeCell ref="U32:V32"/>
    <mergeCell ref="I30:J30"/>
    <mergeCell ref="K30:L30"/>
    <mergeCell ref="M30:N30"/>
    <mergeCell ref="O30:P30"/>
    <mergeCell ref="Q30:R30"/>
    <mergeCell ref="S30:T30"/>
  </mergeCells>
  <conditionalFormatting sqref="C5">
    <cfRule type="expression" dxfId="42" priority="1">
      <formula>$C$5&lt;&gt;""</formula>
    </cfRule>
  </conditionalFormatting>
  <conditionalFormatting sqref="F21:G21">
    <cfRule type="expression" dxfId="41" priority="9">
      <formula>$F$21="Project duration exceeds max years"</formula>
    </cfRule>
  </conditionalFormatting>
  <conditionalFormatting sqref="H13">
    <cfRule type="expression" dxfId="40" priority="8">
      <formula>$F$13&lt;&gt;"Other Danish research Institution"</formula>
    </cfRule>
  </conditionalFormatting>
  <conditionalFormatting sqref="J28">
    <cfRule type="expression" dxfId="39" priority="10">
      <formula>$F$27&lt;&gt;""</formula>
    </cfRule>
  </conditionalFormatting>
  <conditionalFormatting sqref="M1:N1048576">
    <cfRule type="expression" dxfId="38" priority="7">
      <formula>$M$26="0 months"</formula>
    </cfRule>
  </conditionalFormatting>
  <conditionalFormatting sqref="O1:P1048576">
    <cfRule type="expression" dxfId="37" priority="6">
      <formula>$O$26="0 months"</formula>
    </cfRule>
  </conditionalFormatting>
  <conditionalFormatting sqref="Q1:R1048576">
    <cfRule type="expression" dxfId="36" priority="5">
      <formula>$Q$26="0 months"</formula>
    </cfRule>
  </conditionalFormatting>
  <conditionalFormatting sqref="S1:T1048576">
    <cfRule type="expression" dxfId="35" priority="4">
      <formula>$S$26="0 months"</formula>
    </cfRule>
  </conditionalFormatting>
  <conditionalFormatting sqref="U1:V1048576">
    <cfRule type="expression" dxfId="34" priority="3">
      <formula>$U$26="0 months"</formula>
    </cfRule>
  </conditionalFormatting>
  <dataValidations count="6">
    <dataValidation type="list" allowBlank="1" showInputMessage="1" showErrorMessage="1" sqref="F13:G13" xr:uid="{06DCB61D-3D43-4768-AC3C-2A9FB8875782}">
      <formula1>INDIRECT($I$12)</formula1>
    </dataValidation>
    <dataValidation type="list" allowBlank="1" showInputMessage="1" showErrorMessage="1" sqref="D32:D51" xr:uid="{396C9B36-0FD5-4210-B1F5-BB6EC1698593}">
      <formula1>INDIRECT($I$13)</formula1>
    </dataValidation>
    <dataValidation type="list" allowBlank="1" showInputMessage="1" showErrorMessage="1" sqref="F15 F18" xr:uid="{005F3CB2-E637-484A-A88D-73805316CC9E}">
      <formula1>INDIRECT("Months[Month]")</formula1>
    </dataValidation>
    <dataValidation type="list" allowBlank="1" showInputMessage="1" showErrorMessage="1" sqref="G18" xr:uid="{8AE99E0E-123C-45C0-B6BD-E91B65D3A6A9}">
      <formula1>INDIRECT("Years")</formula1>
    </dataValidation>
    <dataValidation type="custom" allowBlank="1" showInputMessage="1" showErrorMessage="1" error="Select operational cost and enter whole numbers only" sqref="K32:V51" xr:uid="{FBDE22BD-82E3-4689-B2D0-6D637C05C400}">
      <formula1>AND($D32&lt;&gt;INDEX(INDIRECT($I$13),1), ROUND(K32,0)=K32)</formula1>
    </dataValidation>
    <dataValidation type="list" allowBlank="1" showInputMessage="1" showErrorMessage="1" sqref="G15" xr:uid="{A7452AA4-78FA-46DC-B757-092DCB856DE8}">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2F3E0DFE-F912-41E2-8759-69BF1F137BD5}">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5673-2B7E-435F-A128-0FCD4E13D496}">
  <dimension ref="A1:V52"/>
  <sheetViews>
    <sheetView showGridLines="0" workbookViewId="0">
      <selection activeCell="I1" sqref="I1"/>
    </sheetView>
  </sheetViews>
  <sheetFormatPr defaultColWidth="0" defaultRowHeight="14.45" customHeight="1" zeroHeight="1" x14ac:dyDescent="0.25"/>
  <cols>
    <col min="1" max="2" width="1.7109375" style="129" customWidth="1"/>
    <col min="3" max="3" width="1.7109375" style="139" customWidth="1"/>
    <col min="4" max="4" width="40.7109375" style="200" customWidth="1"/>
    <col min="5" max="5" width="1.7109375" style="200" customWidth="1"/>
    <col min="6" max="7" width="23.7109375" style="200" customWidth="1"/>
    <col min="8" max="8" width="25.7109375" style="200" customWidth="1"/>
    <col min="9" max="12" width="13.7109375" style="165" customWidth="1"/>
    <col min="13" max="22" width="13.7109375" style="139" customWidth="1"/>
    <col min="23" max="16384" width="13.7109375" style="21" hidden="1"/>
  </cols>
  <sheetData>
    <row r="1" spans="1:22" ht="49.5" customHeight="1" x14ac:dyDescent="0.25">
      <c r="C1" s="86"/>
      <c r="D1" s="85"/>
      <c r="E1" s="85"/>
      <c r="F1" s="85"/>
      <c r="G1" s="85"/>
      <c r="H1" s="85"/>
      <c r="I1" s="191" t="str">
        <f>HYPERLINK("#'Start page'!$A$1","Go to start page")</f>
        <v>Go to start page</v>
      </c>
      <c r="J1" s="188"/>
      <c r="K1" s="105"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92</v>
      </c>
      <c r="E4" s="9"/>
      <c r="F4" s="290" t="s">
        <v>183</v>
      </c>
      <c r="G4" s="291"/>
      <c r="H4" s="9"/>
      <c r="I4" s="273" t="s">
        <v>259</v>
      </c>
      <c r="J4" s="9"/>
      <c r="K4" s="9"/>
      <c r="L4" s="9"/>
      <c r="M4" s="9"/>
      <c r="N4" s="9"/>
      <c r="O4" s="9"/>
      <c r="P4" s="9"/>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75" t="s">
        <v>177</v>
      </c>
      <c r="J5" s="9"/>
      <c r="K5" s="9"/>
      <c r="L5" s="9"/>
      <c r="M5" s="9"/>
      <c r="N5" s="9"/>
      <c r="O5" s="9"/>
      <c r="P5" s="9"/>
      <c r="Q5" s="9"/>
      <c r="R5" s="9"/>
      <c r="S5" s="9"/>
      <c r="T5" s="9"/>
      <c r="U5" s="9"/>
      <c r="V5" s="9"/>
    </row>
    <row r="6" spans="1:22" s="128" customFormat="1" ht="15" customHeight="1" x14ac:dyDescent="0.25">
      <c r="A6" s="106"/>
      <c r="B6" s="106"/>
      <c r="C6" s="87"/>
      <c r="D6" s="18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84"/>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8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129</v>
      </c>
      <c r="E11" s="130"/>
      <c r="F11" s="315"/>
      <c r="G11" s="316"/>
      <c r="H11" s="9"/>
      <c r="I11" s="218" t="s">
        <v>94</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Institution13</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15" t="s">
        <v>75</v>
      </c>
      <c r="G13" s="316"/>
      <c r="H13" s="257" t="s">
        <v>243</v>
      </c>
      <c r="I13" s="69" t="str">
        <f>"OperationalCosts"&amp;VLOOKUP($F$4,GrantTypes[],2,0)</f>
        <v>OperationalCosts13</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156">
        <f>IF(VLOOKUP($F$4,GrantTypes[],3,0)=0,5,VLOOKUP($F$4,GrantTypes[],3,0))</f>
        <v>5</v>
      </c>
      <c r="J14" s="9"/>
      <c r="K14" s="9"/>
      <c r="L14" s="9"/>
      <c r="M14" s="9"/>
      <c r="N14" s="9"/>
      <c r="O14" s="9"/>
      <c r="P14" s="9"/>
      <c r="Q14" s="9"/>
      <c r="R14" s="9"/>
      <c r="S14" s="9"/>
      <c r="T14" s="9"/>
      <c r="U14" s="9"/>
      <c r="V14" s="9"/>
    </row>
    <row r="15" spans="1:22" s="94" customFormat="1" ht="15" customHeight="1" x14ac:dyDescent="0.25">
      <c r="A15" s="106"/>
      <c r="B15" s="106"/>
      <c r="C15" s="9"/>
      <c r="D15" s="130" t="s">
        <v>219</v>
      </c>
      <c r="E15" s="130"/>
      <c r="F15" s="223" t="s">
        <v>194</v>
      </c>
      <c r="G15" s="223" t="s">
        <v>195</v>
      </c>
      <c r="H15" s="79"/>
      <c r="I15" s="8"/>
      <c r="J15" s="9"/>
      <c r="K15" s="9"/>
      <c r="L15" s="9"/>
      <c r="M15" s="9"/>
      <c r="N15" s="9"/>
      <c r="O15" s="9"/>
      <c r="P15" s="9"/>
      <c r="Q15" s="9"/>
      <c r="R15" s="9"/>
      <c r="S15" s="9"/>
      <c r="T15" s="9"/>
      <c r="U15" s="9"/>
      <c r="V15" s="9"/>
    </row>
    <row r="16" spans="1:22" s="94" customFormat="1" ht="15" customHeight="1" x14ac:dyDescent="0.25">
      <c r="A16" s="106"/>
      <c r="B16" s="106"/>
      <c r="C16" s="132"/>
      <c r="D16" s="130" t="s">
        <v>179</v>
      </c>
      <c r="E16" s="130"/>
      <c r="F16" s="310" t="str">
        <f ca="1">IF(OR($F$15=INDEX(INDIRECT("Months"),1,1),$G$15=INDEX(INDIRECT("Years"),1)),"Select month and year above",DATE($G$15,VLOOKUP($F$15,Months[],2,0),1))</f>
        <v>Select month and year above</v>
      </c>
      <c r="G16" s="310"/>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220</v>
      </c>
      <c r="E18" s="130"/>
      <c r="F18" s="223" t="s">
        <v>194</v>
      </c>
      <c r="G18" s="223" t="s">
        <v>195</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238"/>
      <c r="G20" s="238"/>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"&amp;I14&amp;" project year(s))")&amp;":"</f>
        <v>Project duration (max 5 project year(s)):</v>
      </c>
      <c r="E21" s="130"/>
      <c r="F21" s="290" t="str">
        <f ca="1">IFERROR(IF(AND(ISNUMBER(F16),ISNUMBER(F19),$F$19&gt;EDATE($F$16,12*$I$14)),"Project duration exceeds max years",DATEDIF($F$16,$F$19+1,"y")&amp;" years, "&amp;DATEDIF($F$16,$F$19+1,"ym")&amp;" months"),"Select or revisit project dates")</f>
        <v>Select or revisit project dates</v>
      </c>
      <c r="G21" s="291"/>
      <c r="H21" s="131"/>
      <c r="I21" s="83"/>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100000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98</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51"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33</v>
      </c>
      <c r="C30" s="124"/>
      <c r="D30" s="26" t="s">
        <v>65</v>
      </c>
      <c r="E30" s="142"/>
      <c r="F30" s="26"/>
      <c r="G30" s="26"/>
      <c r="H30" s="26"/>
      <c r="I30" s="313" t="s">
        <v>31</v>
      </c>
      <c r="J30" s="314"/>
      <c r="K30" s="311" t="s">
        <v>29</v>
      </c>
      <c r="L30" s="312"/>
      <c r="M30" s="311" t="s">
        <v>29</v>
      </c>
      <c r="N30" s="312"/>
      <c r="O30" s="311" t="s">
        <v>29</v>
      </c>
      <c r="P30" s="312"/>
      <c r="Q30" s="311" t="s">
        <v>29</v>
      </c>
      <c r="R30" s="312"/>
      <c r="S30" s="311" t="s">
        <v>29</v>
      </c>
      <c r="T30" s="312"/>
      <c r="U30" s="311" t="s">
        <v>29</v>
      </c>
      <c r="V30" s="312"/>
    </row>
    <row r="31" spans="1:22" s="38" customFormat="1" ht="15" customHeight="1" x14ac:dyDescent="0.25">
      <c r="A31" s="101">
        <f t="shared" si="0"/>
        <v>6</v>
      </c>
      <c r="B31" s="101"/>
      <c r="C31" s="146"/>
      <c r="D31" s="147" t="s">
        <v>122</v>
      </c>
      <c r="E31" s="147"/>
      <c r="F31" s="74"/>
      <c r="G31" s="74"/>
      <c r="H31" s="74"/>
      <c r="I31" s="39"/>
      <c r="J31" s="134"/>
      <c r="K31" s="149" t="s">
        <v>91</v>
      </c>
      <c r="L31" s="134"/>
      <c r="M31" s="152"/>
      <c r="N31" s="134"/>
      <c r="O31" s="152"/>
      <c r="P31" s="134"/>
      <c r="Q31" s="152"/>
      <c r="R31" s="134"/>
      <c r="S31" s="152"/>
      <c r="T31" s="134"/>
      <c r="U31" s="152"/>
      <c r="V31" s="134"/>
    </row>
    <row r="32" spans="1:22" s="38" customFormat="1" ht="15" customHeight="1" x14ac:dyDescent="0.25">
      <c r="A32" s="101">
        <f t="shared" ca="1" si="0"/>
        <v>6</v>
      </c>
      <c r="B32" s="101">
        <f t="shared" ref="B32:B51" ca="1" si="1">IF(D32&lt;&gt;INDEX(INDIRECT($I$13),1),ROW()+200,0)</f>
        <v>0</v>
      </c>
      <c r="C32" s="96"/>
      <c r="D32" s="76" t="s">
        <v>26</v>
      </c>
      <c r="E32" s="96"/>
      <c r="F32" s="210" t="s">
        <v>246</v>
      </c>
      <c r="G32" s="96"/>
      <c r="H32" s="96"/>
      <c r="I32" s="302">
        <f ca="1">SUMIFS(32:32,$23:$23,TRUE,$30:$30,"Costs")</f>
        <v>0</v>
      </c>
      <c r="J32" s="303"/>
      <c r="K32" s="306"/>
      <c r="L32" s="307"/>
      <c r="M32" s="306"/>
      <c r="N32" s="307"/>
      <c r="O32" s="306"/>
      <c r="P32" s="307"/>
      <c r="Q32" s="306"/>
      <c r="R32" s="307"/>
      <c r="S32" s="306"/>
      <c r="T32" s="307"/>
      <c r="U32" s="306"/>
      <c r="V32" s="307"/>
    </row>
    <row r="33" spans="1:22" s="38" customFormat="1" ht="15" customHeight="1" x14ac:dyDescent="0.25">
      <c r="A33" s="101">
        <f t="shared" ca="1" si="0"/>
        <v>6</v>
      </c>
      <c r="B33" s="101">
        <f t="shared" ca="1" si="1"/>
        <v>0</v>
      </c>
      <c r="C33" s="96"/>
      <c r="D33" s="76" t="s">
        <v>26</v>
      </c>
      <c r="E33" s="96"/>
      <c r="F33" s="210" t="s">
        <v>246</v>
      </c>
      <c r="G33" s="96"/>
      <c r="H33" s="96"/>
      <c r="I33" s="302">
        <f t="shared" ref="I33:I51" ca="1" si="2">SUMIFS(33:33,$23:$23,TRUE,$30:$30,"Costs")</f>
        <v>0</v>
      </c>
      <c r="J33" s="303"/>
      <c r="K33" s="306"/>
      <c r="L33" s="307"/>
      <c r="M33" s="306"/>
      <c r="N33" s="307"/>
      <c r="O33" s="306"/>
      <c r="P33" s="307"/>
      <c r="Q33" s="306"/>
      <c r="R33" s="307"/>
      <c r="S33" s="306"/>
      <c r="T33" s="307"/>
      <c r="U33" s="306"/>
      <c r="V33" s="307"/>
    </row>
    <row r="34" spans="1:22" s="38" customFormat="1" ht="15" customHeight="1" x14ac:dyDescent="0.25">
      <c r="A34" s="101">
        <f t="shared" ca="1" si="0"/>
        <v>6</v>
      </c>
      <c r="B34" s="101">
        <f t="shared" ca="1" si="1"/>
        <v>0</v>
      </c>
      <c r="C34" s="96"/>
      <c r="D34" s="76" t="s">
        <v>26</v>
      </c>
      <c r="E34" s="96"/>
      <c r="F34" s="210" t="s">
        <v>246</v>
      </c>
      <c r="G34" s="96"/>
      <c r="H34" s="96"/>
      <c r="I34" s="302">
        <f t="shared" ca="1" si="2"/>
        <v>0</v>
      </c>
      <c r="J34" s="303"/>
      <c r="K34" s="306"/>
      <c r="L34" s="307"/>
      <c r="M34" s="306"/>
      <c r="N34" s="307"/>
      <c r="O34" s="306"/>
      <c r="P34" s="307"/>
      <c r="Q34" s="306"/>
      <c r="R34" s="307"/>
      <c r="S34" s="306"/>
      <c r="T34" s="307"/>
      <c r="U34" s="306"/>
      <c r="V34" s="307"/>
    </row>
    <row r="35" spans="1:22" s="38" customFormat="1" ht="15" customHeight="1" x14ac:dyDescent="0.25">
      <c r="A35" s="101">
        <f t="shared" ca="1" si="0"/>
        <v>6</v>
      </c>
      <c r="B35" s="101">
        <f t="shared" ca="1" si="1"/>
        <v>0</v>
      </c>
      <c r="C35" s="96"/>
      <c r="D35" s="76" t="s">
        <v>26</v>
      </c>
      <c r="E35" s="96"/>
      <c r="F35" s="210" t="s">
        <v>246</v>
      </c>
      <c r="G35" s="96"/>
      <c r="H35" s="96"/>
      <c r="I35" s="302">
        <f t="shared" ca="1" si="2"/>
        <v>0</v>
      </c>
      <c r="J35" s="303"/>
      <c r="K35" s="306"/>
      <c r="L35" s="307"/>
      <c r="M35" s="306"/>
      <c r="N35" s="307"/>
      <c r="O35" s="306"/>
      <c r="P35" s="307"/>
      <c r="Q35" s="306"/>
      <c r="R35" s="307"/>
      <c r="S35" s="306"/>
      <c r="T35" s="307"/>
      <c r="U35" s="306"/>
      <c r="V35" s="307"/>
    </row>
    <row r="36" spans="1:22" s="38" customFormat="1" ht="15" customHeight="1" x14ac:dyDescent="0.25">
      <c r="A36" s="101">
        <f t="shared" ca="1" si="0"/>
        <v>6</v>
      </c>
      <c r="B36" s="101">
        <f t="shared" ca="1" si="1"/>
        <v>0</v>
      </c>
      <c r="C36" s="96"/>
      <c r="D36" s="76" t="s">
        <v>26</v>
      </c>
      <c r="E36" s="96"/>
      <c r="F36" s="210" t="s">
        <v>246</v>
      </c>
      <c r="G36" s="96"/>
      <c r="H36" s="96"/>
      <c r="I36" s="302">
        <f t="shared" ca="1" si="2"/>
        <v>0</v>
      </c>
      <c r="J36" s="303"/>
      <c r="K36" s="306"/>
      <c r="L36" s="307"/>
      <c r="M36" s="306"/>
      <c r="N36" s="307"/>
      <c r="O36" s="306"/>
      <c r="P36" s="307"/>
      <c r="Q36" s="306"/>
      <c r="R36" s="307"/>
      <c r="S36" s="306"/>
      <c r="T36" s="307"/>
      <c r="U36" s="306"/>
      <c r="V36" s="307"/>
    </row>
    <row r="37" spans="1:22" s="38" customFormat="1" ht="15" customHeight="1" x14ac:dyDescent="0.25">
      <c r="A37" s="101">
        <f t="shared" ca="1" si="0"/>
        <v>6</v>
      </c>
      <c r="B37" s="101">
        <f t="shared" ca="1" si="1"/>
        <v>0</v>
      </c>
      <c r="C37" s="96"/>
      <c r="D37" s="76" t="s">
        <v>26</v>
      </c>
      <c r="E37" s="96"/>
      <c r="F37" s="210" t="s">
        <v>246</v>
      </c>
      <c r="G37" s="96"/>
      <c r="H37" s="96"/>
      <c r="I37" s="302">
        <f t="shared" ca="1" si="2"/>
        <v>0</v>
      </c>
      <c r="J37" s="303"/>
      <c r="K37" s="306"/>
      <c r="L37" s="307"/>
      <c r="M37" s="306"/>
      <c r="N37" s="307"/>
      <c r="O37" s="306"/>
      <c r="P37" s="307"/>
      <c r="Q37" s="306"/>
      <c r="R37" s="307"/>
      <c r="S37" s="306"/>
      <c r="T37" s="307"/>
      <c r="U37" s="306"/>
      <c r="V37" s="307"/>
    </row>
    <row r="38" spans="1:22" s="38" customFormat="1" ht="15" customHeight="1" x14ac:dyDescent="0.25">
      <c r="A38" s="101">
        <f t="shared" ca="1" si="0"/>
        <v>6</v>
      </c>
      <c r="B38" s="101">
        <f t="shared" ca="1" si="1"/>
        <v>0</v>
      </c>
      <c r="C38" s="96"/>
      <c r="D38" s="76" t="s">
        <v>26</v>
      </c>
      <c r="E38" s="96"/>
      <c r="F38" s="210" t="s">
        <v>246</v>
      </c>
      <c r="G38" s="96"/>
      <c r="H38" s="96"/>
      <c r="I38" s="302">
        <f t="shared" ca="1" si="2"/>
        <v>0</v>
      </c>
      <c r="J38" s="303"/>
      <c r="K38" s="306"/>
      <c r="L38" s="307"/>
      <c r="M38" s="306"/>
      <c r="N38" s="307"/>
      <c r="O38" s="306"/>
      <c r="P38" s="307"/>
      <c r="Q38" s="306"/>
      <c r="R38" s="307"/>
      <c r="S38" s="306"/>
      <c r="T38" s="307"/>
      <c r="U38" s="306"/>
      <c r="V38" s="307"/>
    </row>
    <row r="39" spans="1:22" s="38" customFormat="1" ht="15" customHeight="1" x14ac:dyDescent="0.25">
      <c r="A39" s="101">
        <f t="shared" ca="1" si="0"/>
        <v>6</v>
      </c>
      <c r="B39" s="101">
        <f t="shared" ca="1" si="1"/>
        <v>0</v>
      </c>
      <c r="C39" s="96"/>
      <c r="D39" s="76" t="s">
        <v>26</v>
      </c>
      <c r="E39" s="96"/>
      <c r="F39" s="210" t="s">
        <v>246</v>
      </c>
      <c r="G39" s="96"/>
      <c r="H39" s="96"/>
      <c r="I39" s="302">
        <f t="shared" ca="1" si="2"/>
        <v>0</v>
      </c>
      <c r="J39" s="303"/>
      <c r="K39" s="306"/>
      <c r="L39" s="307"/>
      <c r="M39" s="306"/>
      <c r="N39" s="307"/>
      <c r="O39" s="306"/>
      <c r="P39" s="307"/>
      <c r="Q39" s="306"/>
      <c r="R39" s="307"/>
      <c r="S39" s="306"/>
      <c r="T39" s="307"/>
      <c r="U39" s="306"/>
      <c r="V39" s="307"/>
    </row>
    <row r="40" spans="1:22" s="38" customFormat="1" ht="15" customHeight="1" x14ac:dyDescent="0.25">
      <c r="A40" s="101">
        <f t="shared" ca="1" si="0"/>
        <v>6</v>
      </c>
      <c r="B40" s="101">
        <f t="shared" ca="1" si="1"/>
        <v>0</v>
      </c>
      <c r="C40" s="96"/>
      <c r="D40" s="76" t="s">
        <v>26</v>
      </c>
      <c r="E40" s="96"/>
      <c r="F40" s="210" t="s">
        <v>246</v>
      </c>
      <c r="G40" s="96"/>
      <c r="H40" s="96"/>
      <c r="I40" s="302">
        <f t="shared" ca="1" si="2"/>
        <v>0</v>
      </c>
      <c r="J40" s="303"/>
      <c r="K40" s="306"/>
      <c r="L40" s="307"/>
      <c r="M40" s="306"/>
      <c r="N40" s="307"/>
      <c r="O40" s="306"/>
      <c r="P40" s="307"/>
      <c r="Q40" s="306"/>
      <c r="R40" s="307"/>
      <c r="S40" s="306"/>
      <c r="T40" s="307"/>
      <c r="U40" s="306"/>
      <c r="V40" s="307"/>
    </row>
    <row r="41" spans="1:22" s="38" customFormat="1" ht="15" customHeight="1" x14ac:dyDescent="0.25">
      <c r="A41" s="101">
        <f t="shared" ca="1" si="0"/>
        <v>6</v>
      </c>
      <c r="B41" s="101">
        <f t="shared" ca="1" si="1"/>
        <v>0</v>
      </c>
      <c r="C41" s="96"/>
      <c r="D41" s="76" t="s">
        <v>26</v>
      </c>
      <c r="E41" s="96"/>
      <c r="F41" s="210" t="s">
        <v>246</v>
      </c>
      <c r="G41" s="96"/>
      <c r="H41" s="96"/>
      <c r="I41" s="302">
        <f t="shared" ca="1" si="2"/>
        <v>0</v>
      </c>
      <c r="J41" s="303"/>
      <c r="K41" s="306"/>
      <c r="L41" s="307"/>
      <c r="M41" s="306"/>
      <c r="N41" s="307"/>
      <c r="O41" s="306"/>
      <c r="P41" s="307"/>
      <c r="Q41" s="306"/>
      <c r="R41" s="307"/>
      <c r="S41" s="306"/>
      <c r="T41" s="307"/>
      <c r="U41" s="306"/>
      <c r="V41" s="307"/>
    </row>
    <row r="42" spans="1:22" s="38" customFormat="1" ht="15" customHeight="1" x14ac:dyDescent="0.25">
      <c r="A42" s="101">
        <f t="shared" ca="1" si="0"/>
        <v>6</v>
      </c>
      <c r="B42" s="101">
        <f t="shared" ca="1" si="1"/>
        <v>0</v>
      </c>
      <c r="C42" s="96"/>
      <c r="D42" s="76" t="s">
        <v>26</v>
      </c>
      <c r="E42" s="96"/>
      <c r="F42" s="210" t="s">
        <v>246</v>
      </c>
      <c r="G42" s="96"/>
      <c r="H42" s="96"/>
      <c r="I42" s="302">
        <f t="shared" ca="1" si="2"/>
        <v>0</v>
      </c>
      <c r="J42" s="303"/>
      <c r="K42" s="306"/>
      <c r="L42" s="307"/>
      <c r="M42" s="306"/>
      <c r="N42" s="307"/>
      <c r="O42" s="306"/>
      <c r="P42" s="307"/>
      <c r="Q42" s="306"/>
      <c r="R42" s="307"/>
      <c r="S42" s="306"/>
      <c r="T42" s="307"/>
      <c r="U42" s="306"/>
      <c r="V42" s="307"/>
    </row>
    <row r="43" spans="1:22" s="38" customFormat="1" ht="15" customHeight="1" x14ac:dyDescent="0.25">
      <c r="A43" s="101">
        <f t="shared" ca="1" si="0"/>
        <v>6</v>
      </c>
      <c r="B43" s="101">
        <f t="shared" ca="1" si="1"/>
        <v>0</v>
      </c>
      <c r="C43" s="96"/>
      <c r="D43" s="76" t="s">
        <v>26</v>
      </c>
      <c r="E43" s="96"/>
      <c r="F43" s="210" t="s">
        <v>246</v>
      </c>
      <c r="G43" s="96"/>
      <c r="H43" s="96"/>
      <c r="I43" s="302">
        <f t="shared" ca="1" si="2"/>
        <v>0</v>
      </c>
      <c r="J43" s="303"/>
      <c r="K43" s="306"/>
      <c r="L43" s="307"/>
      <c r="M43" s="306"/>
      <c r="N43" s="307"/>
      <c r="O43" s="306"/>
      <c r="P43" s="307"/>
      <c r="Q43" s="306"/>
      <c r="R43" s="307"/>
      <c r="S43" s="306"/>
      <c r="T43" s="307"/>
      <c r="U43" s="306"/>
      <c r="V43" s="307"/>
    </row>
    <row r="44" spans="1:22" s="38" customFormat="1" ht="15" customHeight="1" x14ac:dyDescent="0.25">
      <c r="A44" s="101">
        <f t="shared" ca="1" si="0"/>
        <v>6</v>
      </c>
      <c r="B44" s="101">
        <f t="shared" ca="1" si="1"/>
        <v>0</v>
      </c>
      <c r="C44" s="96"/>
      <c r="D44" s="76" t="s">
        <v>26</v>
      </c>
      <c r="E44" s="96"/>
      <c r="F44" s="210" t="s">
        <v>246</v>
      </c>
      <c r="G44" s="96"/>
      <c r="H44" s="96"/>
      <c r="I44" s="302">
        <f t="shared" ca="1" si="2"/>
        <v>0</v>
      </c>
      <c r="J44" s="303"/>
      <c r="K44" s="306"/>
      <c r="L44" s="307"/>
      <c r="M44" s="306"/>
      <c r="N44" s="307"/>
      <c r="O44" s="306"/>
      <c r="P44" s="307"/>
      <c r="Q44" s="306"/>
      <c r="R44" s="307"/>
      <c r="S44" s="306"/>
      <c r="T44" s="307"/>
      <c r="U44" s="306"/>
      <c r="V44" s="307"/>
    </row>
    <row r="45" spans="1:22" s="38" customFormat="1" ht="15" customHeight="1" x14ac:dyDescent="0.25">
      <c r="A45" s="101">
        <f t="shared" ca="1" si="0"/>
        <v>6</v>
      </c>
      <c r="B45" s="101">
        <f t="shared" ca="1" si="1"/>
        <v>0</v>
      </c>
      <c r="C45" s="96"/>
      <c r="D45" s="76" t="s">
        <v>26</v>
      </c>
      <c r="E45" s="96"/>
      <c r="F45" s="210" t="s">
        <v>246</v>
      </c>
      <c r="G45" s="96"/>
      <c r="H45" s="96"/>
      <c r="I45" s="302">
        <f t="shared" ca="1" si="2"/>
        <v>0</v>
      </c>
      <c r="J45" s="303"/>
      <c r="K45" s="306"/>
      <c r="L45" s="307"/>
      <c r="M45" s="306"/>
      <c r="N45" s="307"/>
      <c r="O45" s="306"/>
      <c r="P45" s="307"/>
      <c r="Q45" s="306"/>
      <c r="R45" s="307"/>
      <c r="S45" s="306"/>
      <c r="T45" s="307"/>
      <c r="U45" s="306"/>
      <c r="V45" s="307"/>
    </row>
    <row r="46" spans="1:22" s="38" customFormat="1" ht="15" customHeight="1" x14ac:dyDescent="0.25">
      <c r="A46" s="101">
        <f t="shared" ca="1" si="0"/>
        <v>6</v>
      </c>
      <c r="B46" s="101">
        <f t="shared" ca="1" si="1"/>
        <v>0</v>
      </c>
      <c r="C46" s="96"/>
      <c r="D46" s="76" t="s">
        <v>26</v>
      </c>
      <c r="E46" s="96"/>
      <c r="F46" s="210" t="s">
        <v>246</v>
      </c>
      <c r="G46" s="96"/>
      <c r="H46" s="96"/>
      <c r="I46" s="302">
        <f t="shared" ca="1" si="2"/>
        <v>0</v>
      </c>
      <c r="J46" s="303"/>
      <c r="K46" s="306"/>
      <c r="L46" s="307"/>
      <c r="M46" s="306"/>
      <c r="N46" s="307"/>
      <c r="O46" s="306"/>
      <c r="P46" s="307"/>
      <c r="Q46" s="306"/>
      <c r="R46" s="307"/>
      <c r="S46" s="306"/>
      <c r="T46" s="307"/>
      <c r="U46" s="306"/>
      <c r="V46" s="307"/>
    </row>
    <row r="47" spans="1:22" s="38" customFormat="1" ht="15" customHeight="1" x14ac:dyDescent="0.25">
      <c r="A47" s="101">
        <f t="shared" ca="1" si="0"/>
        <v>6</v>
      </c>
      <c r="B47" s="101">
        <f t="shared" ca="1" si="1"/>
        <v>0</v>
      </c>
      <c r="C47" s="96"/>
      <c r="D47" s="76" t="s">
        <v>26</v>
      </c>
      <c r="E47" s="96"/>
      <c r="F47" s="210" t="s">
        <v>246</v>
      </c>
      <c r="G47" s="96"/>
      <c r="H47" s="96"/>
      <c r="I47" s="302">
        <f t="shared" ca="1" si="2"/>
        <v>0</v>
      </c>
      <c r="J47" s="303"/>
      <c r="K47" s="306"/>
      <c r="L47" s="307"/>
      <c r="M47" s="306"/>
      <c r="N47" s="307"/>
      <c r="O47" s="306"/>
      <c r="P47" s="307"/>
      <c r="Q47" s="306"/>
      <c r="R47" s="307"/>
      <c r="S47" s="306"/>
      <c r="T47" s="307"/>
      <c r="U47" s="306"/>
      <c r="V47" s="307"/>
    </row>
    <row r="48" spans="1:22" s="38" customFormat="1" ht="15" customHeight="1" x14ac:dyDescent="0.25">
      <c r="A48" s="101">
        <f t="shared" ca="1" si="0"/>
        <v>6</v>
      </c>
      <c r="B48" s="101">
        <f t="shared" ca="1" si="1"/>
        <v>0</v>
      </c>
      <c r="C48" s="96"/>
      <c r="D48" s="76" t="s">
        <v>26</v>
      </c>
      <c r="E48" s="96"/>
      <c r="F48" s="210" t="s">
        <v>246</v>
      </c>
      <c r="G48" s="96"/>
      <c r="H48" s="96"/>
      <c r="I48" s="302">
        <f t="shared" ca="1" si="2"/>
        <v>0</v>
      </c>
      <c r="J48" s="303"/>
      <c r="K48" s="306"/>
      <c r="L48" s="307"/>
      <c r="M48" s="306"/>
      <c r="N48" s="307"/>
      <c r="O48" s="306"/>
      <c r="P48" s="307"/>
      <c r="Q48" s="306"/>
      <c r="R48" s="307"/>
      <c r="S48" s="306"/>
      <c r="T48" s="307"/>
      <c r="U48" s="306"/>
      <c r="V48" s="307"/>
    </row>
    <row r="49" spans="1:22" s="38" customFormat="1" ht="15" customHeight="1" x14ac:dyDescent="0.25">
      <c r="A49" s="101">
        <f t="shared" ca="1" si="0"/>
        <v>6</v>
      </c>
      <c r="B49" s="101">
        <f t="shared" ca="1" si="1"/>
        <v>0</v>
      </c>
      <c r="C49" s="96"/>
      <c r="D49" s="76" t="s">
        <v>26</v>
      </c>
      <c r="E49" s="96"/>
      <c r="F49" s="210" t="s">
        <v>246</v>
      </c>
      <c r="G49" s="96"/>
      <c r="H49" s="96"/>
      <c r="I49" s="302">
        <f t="shared" ca="1" si="2"/>
        <v>0</v>
      </c>
      <c r="J49" s="303"/>
      <c r="K49" s="306"/>
      <c r="L49" s="307"/>
      <c r="M49" s="306"/>
      <c r="N49" s="307"/>
      <c r="O49" s="306"/>
      <c r="P49" s="307"/>
      <c r="Q49" s="306"/>
      <c r="R49" s="307"/>
      <c r="S49" s="306"/>
      <c r="T49" s="307"/>
      <c r="U49" s="306"/>
      <c r="V49" s="307"/>
    </row>
    <row r="50" spans="1:22" s="38" customFormat="1" ht="15" customHeight="1" x14ac:dyDescent="0.25">
      <c r="A50" s="101">
        <f t="shared" ca="1" si="0"/>
        <v>6</v>
      </c>
      <c r="B50" s="101">
        <f t="shared" ca="1" si="1"/>
        <v>0</v>
      </c>
      <c r="C50" s="96"/>
      <c r="D50" s="76" t="s">
        <v>26</v>
      </c>
      <c r="E50" s="96"/>
      <c r="F50" s="210" t="s">
        <v>246</v>
      </c>
      <c r="G50" s="96"/>
      <c r="H50" s="96"/>
      <c r="I50" s="302">
        <f t="shared" ca="1" si="2"/>
        <v>0</v>
      </c>
      <c r="J50" s="303"/>
      <c r="K50" s="306"/>
      <c r="L50" s="307"/>
      <c r="M50" s="306"/>
      <c r="N50" s="307"/>
      <c r="O50" s="306"/>
      <c r="P50" s="307"/>
      <c r="Q50" s="306"/>
      <c r="R50" s="307"/>
      <c r="S50" s="306"/>
      <c r="T50" s="307"/>
      <c r="U50" s="306"/>
      <c r="V50" s="307"/>
    </row>
    <row r="51" spans="1:22" s="38" customFormat="1" ht="15" customHeight="1" x14ac:dyDescent="0.25">
      <c r="A51" s="101">
        <f t="shared" ca="1" si="0"/>
        <v>6</v>
      </c>
      <c r="B51" s="101">
        <f t="shared" ca="1" si="1"/>
        <v>0</v>
      </c>
      <c r="C51" s="96"/>
      <c r="D51" s="76" t="s">
        <v>26</v>
      </c>
      <c r="E51" s="96"/>
      <c r="F51" s="210" t="s">
        <v>246</v>
      </c>
      <c r="G51" s="96"/>
      <c r="H51" s="73"/>
      <c r="I51" s="302">
        <f t="shared" ca="1" si="2"/>
        <v>0</v>
      </c>
      <c r="J51" s="303"/>
      <c r="K51" s="306"/>
      <c r="L51" s="307"/>
      <c r="M51" s="306"/>
      <c r="N51" s="307"/>
      <c r="O51" s="306"/>
      <c r="P51" s="307"/>
      <c r="Q51" s="306"/>
      <c r="R51" s="307"/>
      <c r="S51" s="306"/>
      <c r="T51" s="307"/>
      <c r="U51" s="306"/>
      <c r="V51" s="307"/>
    </row>
    <row r="52" spans="1:22" s="38" customFormat="1" ht="15" customHeight="1" x14ac:dyDescent="0.25">
      <c r="A52" s="101">
        <f ca="1">IF(B52&gt;0,A51+1,A51)</f>
        <v>7</v>
      </c>
      <c r="B52" s="101">
        <v>20</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sL6/v+I+v3mdWqzE3xab5Mpifthp82PMMIm9eQCZxZWxQLsN2MFSacRkpoC5OQMNvau1tROLSHhJ7LYMfw52LQ==" saltValue="Oi1FsjsPX6YD1rfVQgb+oQ==" spinCount="100000" sheet="1" objects="1" scenarios="1"/>
  <mergeCells count="153">
    <mergeCell ref="U47:V47"/>
    <mergeCell ref="U48:V48"/>
    <mergeCell ref="U49:V49"/>
    <mergeCell ref="U50:V50"/>
    <mergeCell ref="U51:V51"/>
    <mergeCell ref="U42:V42"/>
    <mergeCell ref="U43:V43"/>
    <mergeCell ref="U44:V44"/>
    <mergeCell ref="U45:V45"/>
    <mergeCell ref="U46:V46"/>
    <mergeCell ref="U37:V37"/>
    <mergeCell ref="U38:V38"/>
    <mergeCell ref="U39:V39"/>
    <mergeCell ref="U40:V40"/>
    <mergeCell ref="U41:V41"/>
    <mergeCell ref="U32:V32"/>
    <mergeCell ref="U33:V33"/>
    <mergeCell ref="U34:V34"/>
    <mergeCell ref="U35:V35"/>
    <mergeCell ref="U36:V36"/>
    <mergeCell ref="S47:T47"/>
    <mergeCell ref="S48:T48"/>
    <mergeCell ref="S49:T49"/>
    <mergeCell ref="S50:T50"/>
    <mergeCell ref="S51:T51"/>
    <mergeCell ref="S42:T42"/>
    <mergeCell ref="S43:T43"/>
    <mergeCell ref="S44:T44"/>
    <mergeCell ref="S45:T45"/>
    <mergeCell ref="S46:T46"/>
    <mergeCell ref="S37:T37"/>
    <mergeCell ref="S38:T38"/>
    <mergeCell ref="S39:T39"/>
    <mergeCell ref="S40:T40"/>
    <mergeCell ref="S41:T41"/>
    <mergeCell ref="S32:T32"/>
    <mergeCell ref="S33:T33"/>
    <mergeCell ref="S34:T34"/>
    <mergeCell ref="S35:T35"/>
    <mergeCell ref="S36:T36"/>
    <mergeCell ref="Q47:R47"/>
    <mergeCell ref="Q48:R48"/>
    <mergeCell ref="Q49:R49"/>
    <mergeCell ref="Q50:R50"/>
    <mergeCell ref="Q51:R51"/>
    <mergeCell ref="Q42:R42"/>
    <mergeCell ref="Q43:R43"/>
    <mergeCell ref="Q44:R44"/>
    <mergeCell ref="Q45:R45"/>
    <mergeCell ref="Q46:R46"/>
    <mergeCell ref="Q37:R37"/>
    <mergeCell ref="Q38:R38"/>
    <mergeCell ref="Q39:R39"/>
    <mergeCell ref="Q40:R40"/>
    <mergeCell ref="Q41:R41"/>
    <mergeCell ref="Q32:R32"/>
    <mergeCell ref="Q33:R33"/>
    <mergeCell ref="Q34:R34"/>
    <mergeCell ref="Q35:R35"/>
    <mergeCell ref="Q36:R36"/>
    <mergeCell ref="O47:P47"/>
    <mergeCell ref="O48:P48"/>
    <mergeCell ref="O49:P49"/>
    <mergeCell ref="O50:P50"/>
    <mergeCell ref="O51:P51"/>
    <mergeCell ref="M51:N51"/>
    <mergeCell ref="O32:P32"/>
    <mergeCell ref="O33:P33"/>
    <mergeCell ref="O34:P34"/>
    <mergeCell ref="O35:P35"/>
    <mergeCell ref="O36:P36"/>
    <mergeCell ref="O37:P37"/>
    <mergeCell ref="O38:P38"/>
    <mergeCell ref="O39:P39"/>
    <mergeCell ref="O40:P40"/>
    <mergeCell ref="O41:P41"/>
    <mergeCell ref="O42:P42"/>
    <mergeCell ref="O43:P43"/>
    <mergeCell ref="O44:P44"/>
    <mergeCell ref="O45:P45"/>
    <mergeCell ref="O46:P46"/>
    <mergeCell ref="M46:N46"/>
    <mergeCell ref="M47:N47"/>
    <mergeCell ref="M48:N48"/>
    <mergeCell ref="M49:N49"/>
    <mergeCell ref="M50:N50"/>
    <mergeCell ref="K50:L50"/>
    <mergeCell ref="K51:L5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K45:L45"/>
    <mergeCell ref="K46:L46"/>
    <mergeCell ref="K47:L47"/>
    <mergeCell ref="K48:L48"/>
    <mergeCell ref="K49:L49"/>
    <mergeCell ref="I49:J49"/>
    <mergeCell ref="I50:J50"/>
    <mergeCell ref="I51:J51"/>
    <mergeCell ref="K32:L32"/>
    <mergeCell ref="K33:L33"/>
    <mergeCell ref="K34:L34"/>
    <mergeCell ref="K35:L35"/>
    <mergeCell ref="K36:L36"/>
    <mergeCell ref="K37:L37"/>
    <mergeCell ref="K38:L38"/>
    <mergeCell ref="K39:L39"/>
    <mergeCell ref="K40:L40"/>
    <mergeCell ref="K41:L41"/>
    <mergeCell ref="K42:L42"/>
    <mergeCell ref="K43:L43"/>
    <mergeCell ref="K44:L44"/>
    <mergeCell ref="I44:J44"/>
    <mergeCell ref="I45:J45"/>
    <mergeCell ref="I46:J46"/>
    <mergeCell ref="I47:J47"/>
    <mergeCell ref="I48:J48"/>
    <mergeCell ref="I39:J39"/>
    <mergeCell ref="I40:J40"/>
    <mergeCell ref="I41:J41"/>
    <mergeCell ref="K30:L30"/>
    <mergeCell ref="M30:N30"/>
    <mergeCell ref="O30:P30"/>
    <mergeCell ref="Q30:R30"/>
    <mergeCell ref="S30:T30"/>
    <mergeCell ref="U30:V30"/>
    <mergeCell ref="I32:J32"/>
    <mergeCell ref="I33:J33"/>
    <mergeCell ref="I34:J34"/>
    <mergeCell ref="F4:G4"/>
    <mergeCell ref="F11:G11"/>
    <mergeCell ref="F13:G13"/>
    <mergeCell ref="F16:G16"/>
    <mergeCell ref="F21:G21"/>
    <mergeCell ref="F19:G19"/>
    <mergeCell ref="I42:J42"/>
    <mergeCell ref="I43:J43"/>
    <mergeCell ref="I30:J30"/>
    <mergeCell ref="I35:J35"/>
    <mergeCell ref="I36:J36"/>
    <mergeCell ref="I37:J37"/>
    <mergeCell ref="I38:J38"/>
  </mergeCells>
  <conditionalFormatting sqref="C5">
    <cfRule type="expression" dxfId="32" priority="1">
      <formula>$C$5&lt;&gt;""</formula>
    </cfRule>
  </conditionalFormatting>
  <conditionalFormatting sqref="F21:G21">
    <cfRule type="expression" dxfId="31" priority="261">
      <formula>$F$21="Project duration exceeds max years"</formula>
    </cfRule>
  </conditionalFormatting>
  <conditionalFormatting sqref="H13">
    <cfRule type="expression" dxfId="30" priority="258">
      <formula>$F$13&lt;&gt;"Other Danish research Institution"</formula>
    </cfRule>
  </conditionalFormatting>
  <conditionalFormatting sqref="J28">
    <cfRule type="expression" dxfId="29" priority="264">
      <formula>$F$27&lt;&gt;""</formula>
    </cfRule>
  </conditionalFormatting>
  <conditionalFormatting sqref="M1:N1048576">
    <cfRule type="expression" dxfId="28" priority="252">
      <formula>$M$26="0 months"</formula>
    </cfRule>
  </conditionalFormatting>
  <conditionalFormatting sqref="O1:P1048576">
    <cfRule type="expression" dxfId="27" priority="56">
      <formula>$O$26="0 months"</formula>
    </cfRule>
  </conditionalFormatting>
  <conditionalFormatting sqref="Q1:R1048576">
    <cfRule type="expression" dxfId="26" priority="52">
      <formula>$Q$26="0 months"</formula>
    </cfRule>
  </conditionalFormatting>
  <conditionalFormatting sqref="S1:T1048576">
    <cfRule type="expression" dxfId="25" priority="44">
      <formula>$S$26="0 months"</formula>
    </cfRule>
  </conditionalFormatting>
  <conditionalFormatting sqref="U1:V1048576">
    <cfRule type="expression" dxfId="24" priority="43">
      <formula>$U$26="0 months"</formula>
    </cfRule>
  </conditionalFormatting>
  <dataValidations count="6">
    <dataValidation type="list" allowBlank="1" showInputMessage="1" showErrorMessage="1" sqref="F13:G13" xr:uid="{518D5699-9CAF-4B44-86E6-48E81B8F6EFD}">
      <formula1>INDIRECT($I$12)</formula1>
    </dataValidation>
    <dataValidation type="list" allowBlank="1" showInputMessage="1" showErrorMessage="1" sqref="D32:D51" xr:uid="{500E886E-275F-42EC-83AA-8F65053C3EA1}">
      <formula1>INDIRECT($I$13)</formula1>
    </dataValidation>
    <dataValidation type="list" allowBlank="1" showInputMessage="1" showErrorMessage="1" sqref="F15 F18" xr:uid="{EF1F48C7-C049-45B8-BF73-27DDD42CB45F}">
      <formula1>INDIRECT("Months[Month]")</formula1>
    </dataValidation>
    <dataValidation type="list" allowBlank="1" showInputMessage="1" showErrorMessage="1" sqref="G18" xr:uid="{A516C6AD-C03B-4332-9CE0-8815936D9E4A}">
      <formula1>INDIRECT("Years")</formula1>
    </dataValidation>
    <dataValidation type="custom" allowBlank="1" showInputMessage="1" showErrorMessage="1" error="Select operational cost and enter whole numbers only" sqref="K32:V51" xr:uid="{6B19D157-0605-40B5-BFDC-6B79ACF558D6}">
      <formula1>AND($D32&lt;&gt;INDEX(INDIRECT($I$13),1), ROUND(K32,0)=K32)</formula1>
    </dataValidation>
    <dataValidation type="list" allowBlank="1" showInputMessage="1" showErrorMessage="1" sqref="G15" xr:uid="{21410C74-0288-4DFF-A125-6DCFC18E4712}">
      <formula1>INDIRECT("StartYear")</formula1>
    </dataValidation>
  </dataValidations>
  <pageMargins left="0.7" right="0.7" top="0.75" bottom="0.75" header="0.3" footer="0.3"/>
  <pageSetup paperSize="9" orientation="portrait" r:id="rId1"/>
  <ignoredErrors>
    <ignoredError sqref="L23:V23 L24 N24 P24 R24 T24 V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1" id="{3DC6E3F5-1421-4DAA-9F48-72B16F929A83}">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0918-538E-4A4F-86F9-EB1EB1E4D05B}">
  <dimension ref="A1:V52"/>
  <sheetViews>
    <sheetView showGridLines="0" workbookViewId="0">
      <selection activeCell="I1" sqref="I1"/>
    </sheetView>
  </sheetViews>
  <sheetFormatPr defaultColWidth="0" defaultRowHeight="14.45" customHeight="1" zeroHeight="1" x14ac:dyDescent="0.25"/>
  <cols>
    <col min="1" max="2" width="1.7109375" style="129" customWidth="1"/>
    <col min="3" max="3" width="1.7109375" style="139" customWidth="1"/>
    <col min="4" max="4" width="40.7109375" style="200" customWidth="1"/>
    <col min="5" max="5" width="1.7109375" style="200" customWidth="1"/>
    <col min="6" max="7" width="23.7109375" style="200" customWidth="1"/>
    <col min="8" max="8" width="25.7109375" style="200" customWidth="1"/>
    <col min="9" max="12" width="13.7109375" style="165" customWidth="1"/>
    <col min="13" max="22" width="13.7109375" style="139" customWidth="1"/>
    <col min="23" max="16384" width="13.7109375" style="21" hidden="1"/>
  </cols>
  <sheetData>
    <row r="1" spans="1:22" ht="49.5" customHeight="1" x14ac:dyDescent="0.25">
      <c r="C1" s="86"/>
      <c r="D1" s="85"/>
      <c r="E1" s="85"/>
      <c r="F1" s="85"/>
      <c r="G1" s="85"/>
      <c r="H1" s="85"/>
      <c r="I1" s="191" t="str">
        <f>HYPERLINK("#'Start page'!$A$1","Go to start page")</f>
        <v>Go to start page</v>
      </c>
      <c r="J1" s="188"/>
      <c r="K1" s="105"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92</v>
      </c>
      <c r="E4" s="9"/>
      <c r="F4" s="290" t="s">
        <v>83</v>
      </c>
      <c r="G4" s="291"/>
      <c r="H4" s="9"/>
      <c r="I4" s="273" t="s">
        <v>259</v>
      </c>
      <c r="J4" s="9"/>
      <c r="K4" s="9"/>
      <c r="L4" s="9"/>
      <c r="M4" s="9"/>
      <c r="N4" s="9"/>
      <c r="O4" s="9"/>
      <c r="P4" s="9"/>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75" t="s">
        <v>177</v>
      </c>
      <c r="J5" s="9"/>
      <c r="K5" s="9"/>
      <c r="L5" s="9"/>
      <c r="M5" s="9"/>
      <c r="N5" s="9"/>
      <c r="O5" s="9"/>
      <c r="P5" s="9"/>
      <c r="Q5" s="9"/>
      <c r="R5" s="9"/>
      <c r="S5" s="9"/>
      <c r="T5" s="9"/>
      <c r="U5" s="9"/>
      <c r="V5" s="9"/>
    </row>
    <row r="6" spans="1:22" s="128" customFormat="1" ht="15" customHeight="1" x14ac:dyDescent="0.25">
      <c r="A6" s="106"/>
      <c r="B6" s="106"/>
      <c r="C6" s="87"/>
      <c r="D6" s="18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84"/>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8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129</v>
      </c>
      <c r="E11" s="130"/>
      <c r="F11" s="315"/>
      <c r="G11" s="316"/>
      <c r="H11" s="9"/>
      <c r="I11" s="218" t="s">
        <v>94</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Institution14</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15" t="s">
        <v>75</v>
      </c>
      <c r="G13" s="316"/>
      <c r="H13" s="257" t="s">
        <v>243</v>
      </c>
      <c r="I13" s="194">
        <f>IF(VLOOKUP($F$4,GrantTypes[],3,0)=0,5,VLOOKUP($F$4,GrantTypes[],3,0))</f>
        <v>5</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138"/>
      <c r="J14" s="9"/>
      <c r="K14" s="9"/>
      <c r="L14" s="9"/>
      <c r="M14" s="9"/>
      <c r="N14" s="9"/>
      <c r="O14" s="9"/>
      <c r="P14" s="9"/>
      <c r="Q14" s="9"/>
      <c r="R14" s="9"/>
      <c r="S14" s="9"/>
      <c r="T14" s="9"/>
      <c r="U14" s="9"/>
      <c r="V14" s="9"/>
    </row>
    <row r="15" spans="1:22" s="94" customFormat="1" ht="15" customHeight="1" x14ac:dyDescent="0.25">
      <c r="A15" s="106"/>
      <c r="B15" s="106"/>
      <c r="C15" s="9"/>
      <c r="D15" s="130" t="s">
        <v>219</v>
      </c>
      <c r="E15" s="130"/>
      <c r="F15" s="223" t="s">
        <v>194</v>
      </c>
      <c r="G15" s="223" t="s">
        <v>195</v>
      </c>
      <c r="H15" s="79"/>
      <c r="I15" s="138"/>
      <c r="J15" s="9"/>
      <c r="K15" s="9"/>
      <c r="L15" s="9"/>
      <c r="M15" s="9"/>
      <c r="N15" s="9"/>
      <c r="O15" s="9"/>
      <c r="P15" s="9"/>
      <c r="Q15" s="9"/>
      <c r="R15" s="9"/>
      <c r="S15" s="9"/>
      <c r="T15" s="9"/>
      <c r="U15" s="9"/>
      <c r="V15" s="9"/>
    </row>
    <row r="16" spans="1:22" s="94" customFormat="1" ht="15" customHeight="1" x14ac:dyDescent="0.25">
      <c r="A16" s="106"/>
      <c r="B16" s="106"/>
      <c r="C16" s="132"/>
      <c r="D16" s="130" t="s">
        <v>179</v>
      </c>
      <c r="E16" s="130"/>
      <c r="F16" s="310" t="str">
        <f ca="1">IF(OR($F$15=INDEX(INDIRECT("Months"),1,1),$G$15=INDEX(INDIRECT("Years"),1)),"Select month and year above",DATE($G$15,VLOOKUP($F$15,Months[],2,0),1))</f>
        <v>Select month and year above</v>
      </c>
      <c r="G16" s="310"/>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220</v>
      </c>
      <c r="E18" s="130"/>
      <c r="F18" s="223" t="s">
        <v>194</v>
      </c>
      <c r="G18" s="223" t="s">
        <v>195</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238"/>
      <c r="G20" s="238"/>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"&amp;I13&amp;" project year(s))")&amp;":"</f>
        <v>Project duration (max 5 project year(s)):</v>
      </c>
      <c r="E21" s="130"/>
      <c r="F21" s="290" t="str">
        <f ca="1">IFERROR(IF(AND(ISNUMBER(F16),ISNUMBER(F19),$F$19&gt;EDATE($F$16,12*$I$13)),"Project duration exceeds max years",DATEDIF($F$16,$F$19+1,"y")&amp;" years, "&amp;DATEDIF($F$16,$F$19+1,"ym")&amp;" months"),"Select or revisit project dates")</f>
        <v>Select or revisit project dates</v>
      </c>
      <c r="G21" s="291"/>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98</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52"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33</v>
      </c>
      <c r="C30" s="124"/>
      <c r="D30" s="26" t="s">
        <v>65</v>
      </c>
      <c r="E30" s="142"/>
      <c r="F30" s="26"/>
      <c r="G30" s="26"/>
      <c r="H30" s="26"/>
      <c r="I30" s="313" t="s">
        <v>31</v>
      </c>
      <c r="J30" s="314"/>
      <c r="K30" s="311" t="s">
        <v>29</v>
      </c>
      <c r="L30" s="312"/>
      <c r="M30" s="311" t="s">
        <v>29</v>
      </c>
      <c r="N30" s="312"/>
      <c r="O30" s="311" t="s">
        <v>29</v>
      </c>
      <c r="P30" s="312"/>
      <c r="Q30" s="311" t="s">
        <v>29</v>
      </c>
      <c r="R30" s="312"/>
      <c r="S30" s="311" t="s">
        <v>29</v>
      </c>
      <c r="T30" s="312"/>
      <c r="U30" s="311" t="s">
        <v>29</v>
      </c>
      <c r="V30" s="312"/>
    </row>
    <row r="31" spans="1:22" s="38" customFormat="1" ht="15" customHeight="1" x14ac:dyDescent="0.25">
      <c r="A31" s="101">
        <f t="shared" si="0"/>
        <v>6</v>
      </c>
      <c r="B31" s="101"/>
      <c r="C31" s="146"/>
      <c r="D31" s="147" t="s">
        <v>122</v>
      </c>
      <c r="E31" s="147"/>
      <c r="F31" s="74"/>
      <c r="G31" s="74"/>
      <c r="H31" s="74"/>
      <c r="I31" s="39"/>
      <c r="J31" s="134"/>
      <c r="K31" s="149" t="s">
        <v>91</v>
      </c>
      <c r="L31" s="134"/>
      <c r="M31" s="152"/>
      <c r="N31" s="134"/>
      <c r="O31" s="152"/>
      <c r="P31" s="134"/>
      <c r="Q31" s="152"/>
      <c r="R31" s="134"/>
      <c r="S31" s="152"/>
      <c r="T31" s="134"/>
      <c r="U31" s="152"/>
      <c r="V31" s="134"/>
    </row>
    <row r="32" spans="1:22" s="38" customFormat="1" ht="15" customHeight="1" x14ac:dyDescent="0.25">
      <c r="A32" s="101">
        <f t="shared" si="0"/>
        <v>6</v>
      </c>
      <c r="B32" s="101">
        <f>IF(OR(D32="",D32&lt;&gt;"Enter publication-related expense"),ROW()+200,0)</f>
        <v>0</v>
      </c>
      <c r="C32" s="96"/>
      <c r="D32" s="76" t="s">
        <v>119</v>
      </c>
      <c r="E32" s="96"/>
      <c r="F32" s="210" t="s">
        <v>218</v>
      </c>
      <c r="G32" s="96"/>
      <c r="H32" s="96"/>
      <c r="I32" s="302">
        <f ca="1">SUMIFS(32:32,$23:$23,TRUE,$30:$30,"Costs")</f>
        <v>0</v>
      </c>
      <c r="J32" s="303"/>
      <c r="K32" s="306"/>
      <c r="L32" s="307"/>
      <c r="M32" s="306"/>
      <c r="N32" s="307"/>
      <c r="O32" s="306"/>
      <c r="P32" s="307"/>
      <c r="Q32" s="306"/>
      <c r="R32" s="307"/>
      <c r="S32" s="306"/>
      <c r="T32" s="307"/>
      <c r="U32" s="306"/>
      <c r="V32" s="307"/>
    </row>
    <row r="33" spans="1:22" s="38" customFormat="1" ht="15" customHeight="1" x14ac:dyDescent="0.25">
      <c r="A33" s="101">
        <f t="shared" si="0"/>
        <v>6</v>
      </c>
      <c r="B33" s="101">
        <f t="shared" ref="B33:B52" si="1">IF(OR(D33="",D33&lt;&gt;"Enter publication-related expense"),ROW()+200,0)</f>
        <v>0</v>
      </c>
      <c r="C33" s="96"/>
      <c r="D33" s="76" t="s">
        <v>119</v>
      </c>
      <c r="E33" s="96"/>
      <c r="F33" s="210" t="s">
        <v>218</v>
      </c>
      <c r="G33" s="96"/>
      <c r="H33" s="96"/>
      <c r="I33" s="302">
        <f t="shared" ref="I33:I51" ca="1" si="2">SUMIFS(33:33,$23:$23,TRUE,$30:$30,"Costs")</f>
        <v>0</v>
      </c>
      <c r="J33" s="303"/>
      <c r="K33" s="306"/>
      <c r="L33" s="307"/>
      <c r="M33" s="306"/>
      <c r="N33" s="307"/>
      <c r="O33" s="306"/>
      <c r="P33" s="307"/>
      <c r="Q33" s="306"/>
      <c r="R33" s="307"/>
      <c r="S33" s="306"/>
      <c r="T33" s="307"/>
      <c r="U33" s="306"/>
      <c r="V33" s="307"/>
    </row>
    <row r="34" spans="1:22" s="38" customFormat="1" ht="15" customHeight="1" x14ac:dyDescent="0.25">
      <c r="A34" s="101">
        <f t="shared" si="0"/>
        <v>6</v>
      </c>
      <c r="B34" s="101">
        <f t="shared" si="1"/>
        <v>0</v>
      </c>
      <c r="C34" s="96"/>
      <c r="D34" s="76" t="s">
        <v>119</v>
      </c>
      <c r="E34" s="96"/>
      <c r="F34" s="210" t="s">
        <v>218</v>
      </c>
      <c r="G34" s="96"/>
      <c r="H34" s="96"/>
      <c r="I34" s="302">
        <f t="shared" ca="1" si="2"/>
        <v>0</v>
      </c>
      <c r="J34" s="303"/>
      <c r="K34" s="306"/>
      <c r="L34" s="307"/>
      <c r="M34" s="306"/>
      <c r="N34" s="307"/>
      <c r="O34" s="306"/>
      <c r="P34" s="307"/>
      <c r="Q34" s="306"/>
      <c r="R34" s="307"/>
      <c r="S34" s="306"/>
      <c r="T34" s="307"/>
      <c r="U34" s="306"/>
      <c r="V34" s="307"/>
    </row>
    <row r="35" spans="1:22" s="38" customFormat="1" ht="15" customHeight="1" x14ac:dyDescent="0.25">
      <c r="A35" s="101">
        <f t="shared" si="0"/>
        <v>6</v>
      </c>
      <c r="B35" s="101">
        <f t="shared" si="1"/>
        <v>0</v>
      </c>
      <c r="C35" s="96"/>
      <c r="D35" s="76" t="s">
        <v>119</v>
      </c>
      <c r="E35" s="96"/>
      <c r="F35" s="210" t="s">
        <v>218</v>
      </c>
      <c r="G35" s="96"/>
      <c r="H35" s="96"/>
      <c r="I35" s="302">
        <f t="shared" ca="1" si="2"/>
        <v>0</v>
      </c>
      <c r="J35" s="303"/>
      <c r="K35" s="306"/>
      <c r="L35" s="307"/>
      <c r="M35" s="306"/>
      <c r="N35" s="307"/>
      <c r="O35" s="306"/>
      <c r="P35" s="307"/>
      <c r="Q35" s="306"/>
      <c r="R35" s="307"/>
      <c r="S35" s="306"/>
      <c r="T35" s="307"/>
      <c r="U35" s="306"/>
      <c r="V35" s="307"/>
    </row>
    <row r="36" spans="1:22" s="38" customFormat="1" ht="15" customHeight="1" x14ac:dyDescent="0.25">
      <c r="A36" s="101">
        <f t="shared" si="0"/>
        <v>6</v>
      </c>
      <c r="B36" s="101">
        <f t="shared" si="1"/>
        <v>0</v>
      </c>
      <c r="C36" s="96"/>
      <c r="D36" s="76" t="s">
        <v>119</v>
      </c>
      <c r="E36" s="96"/>
      <c r="F36" s="210" t="s">
        <v>218</v>
      </c>
      <c r="G36" s="96"/>
      <c r="H36" s="96"/>
      <c r="I36" s="302">
        <f t="shared" ca="1" si="2"/>
        <v>0</v>
      </c>
      <c r="J36" s="303"/>
      <c r="K36" s="306"/>
      <c r="L36" s="307"/>
      <c r="M36" s="306"/>
      <c r="N36" s="307"/>
      <c r="O36" s="306"/>
      <c r="P36" s="307"/>
      <c r="Q36" s="306"/>
      <c r="R36" s="307"/>
      <c r="S36" s="306"/>
      <c r="T36" s="307"/>
      <c r="U36" s="306"/>
      <c r="V36" s="307"/>
    </row>
    <row r="37" spans="1:22" s="38" customFormat="1" ht="15" customHeight="1" x14ac:dyDescent="0.25">
      <c r="A37" s="101">
        <f t="shared" si="0"/>
        <v>6</v>
      </c>
      <c r="B37" s="101">
        <f t="shared" si="1"/>
        <v>0</v>
      </c>
      <c r="C37" s="96"/>
      <c r="D37" s="76" t="s">
        <v>119</v>
      </c>
      <c r="E37" s="96"/>
      <c r="F37" s="210" t="s">
        <v>218</v>
      </c>
      <c r="G37" s="96"/>
      <c r="H37" s="96"/>
      <c r="I37" s="302">
        <f t="shared" ca="1" si="2"/>
        <v>0</v>
      </c>
      <c r="J37" s="303"/>
      <c r="K37" s="306"/>
      <c r="L37" s="307"/>
      <c r="M37" s="306"/>
      <c r="N37" s="307"/>
      <c r="O37" s="306"/>
      <c r="P37" s="307"/>
      <c r="Q37" s="306"/>
      <c r="R37" s="307"/>
      <c r="S37" s="306"/>
      <c r="T37" s="307"/>
      <c r="U37" s="306"/>
      <c r="V37" s="307"/>
    </row>
    <row r="38" spans="1:22" s="38" customFormat="1" ht="15" customHeight="1" x14ac:dyDescent="0.25">
      <c r="A38" s="101">
        <f t="shared" si="0"/>
        <v>6</v>
      </c>
      <c r="B38" s="101">
        <f t="shared" si="1"/>
        <v>0</v>
      </c>
      <c r="C38" s="96"/>
      <c r="D38" s="76" t="s">
        <v>119</v>
      </c>
      <c r="E38" s="96"/>
      <c r="F38" s="210" t="s">
        <v>218</v>
      </c>
      <c r="G38" s="96"/>
      <c r="H38" s="96"/>
      <c r="I38" s="302">
        <f t="shared" ca="1" si="2"/>
        <v>0</v>
      </c>
      <c r="J38" s="303"/>
      <c r="K38" s="306"/>
      <c r="L38" s="307"/>
      <c r="M38" s="306"/>
      <c r="N38" s="307"/>
      <c r="O38" s="306"/>
      <c r="P38" s="307"/>
      <c r="Q38" s="306"/>
      <c r="R38" s="307"/>
      <c r="S38" s="306"/>
      <c r="T38" s="307"/>
      <c r="U38" s="306"/>
      <c r="V38" s="307"/>
    </row>
    <row r="39" spans="1:22" s="38" customFormat="1" ht="15" customHeight="1" x14ac:dyDescent="0.25">
      <c r="A39" s="101">
        <f t="shared" si="0"/>
        <v>6</v>
      </c>
      <c r="B39" s="101">
        <f t="shared" si="1"/>
        <v>0</v>
      </c>
      <c r="C39" s="96"/>
      <c r="D39" s="76" t="s">
        <v>119</v>
      </c>
      <c r="E39" s="96"/>
      <c r="F39" s="210" t="s">
        <v>218</v>
      </c>
      <c r="G39" s="96"/>
      <c r="H39" s="96"/>
      <c r="I39" s="302">
        <f t="shared" ca="1" si="2"/>
        <v>0</v>
      </c>
      <c r="J39" s="303"/>
      <c r="K39" s="306"/>
      <c r="L39" s="307"/>
      <c r="M39" s="306"/>
      <c r="N39" s="307"/>
      <c r="O39" s="306"/>
      <c r="P39" s="307"/>
      <c r="Q39" s="306"/>
      <c r="R39" s="307"/>
      <c r="S39" s="306"/>
      <c r="T39" s="307"/>
      <c r="U39" s="306"/>
      <c r="V39" s="307"/>
    </row>
    <row r="40" spans="1:22" s="38" customFormat="1" ht="15" customHeight="1" x14ac:dyDescent="0.25">
      <c r="A40" s="101">
        <f t="shared" si="0"/>
        <v>6</v>
      </c>
      <c r="B40" s="101">
        <f t="shared" si="1"/>
        <v>0</v>
      </c>
      <c r="C40" s="96"/>
      <c r="D40" s="76" t="s">
        <v>119</v>
      </c>
      <c r="E40" s="96"/>
      <c r="F40" s="210" t="s">
        <v>218</v>
      </c>
      <c r="G40" s="96"/>
      <c r="H40" s="96"/>
      <c r="I40" s="302">
        <f t="shared" ca="1" si="2"/>
        <v>0</v>
      </c>
      <c r="J40" s="303"/>
      <c r="K40" s="306"/>
      <c r="L40" s="307"/>
      <c r="M40" s="306"/>
      <c r="N40" s="307"/>
      <c r="O40" s="306"/>
      <c r="P40" s="307"/>
      <c r="Q40" s="306"/>
      <c r="R40" s="307"/>
      <c r="S40" s="306"/>
      <c r="T40" s="307"/>
      <c r="U40" s="306"/>
      <c r="V40" s="307"/>
    </row>
    <row r="41" spans="1:22" s="38" customFormat="1" ht="15" customHeight="1" x14ac:dyDescent="0.25">
      <c r="A41" s="101">
        <f t="shared" si="0"/>
        <v>6</v>
      </c>
      <c r="B41" s="101">
        <f t="shared" si="1"/>
        <v>0</v>
      </c>
      <c r="C41" s="96"/>
      <c r="D41" s="76" t="s">
        <v>119</v>
      </c>
      <c r="E41" s="96"/>
      <c r="F41" s="210" t="s">
        <v>218</v>
      </c>
      <c r="G41" s="96"/>
      <c r="H41" s="96"/>
      <c r="I41" s="302">
        <f t="shared" ca="1" si="2"/>
        <v>0</v>
      </c>
      <c r="J41" s="303"/>
      <c r="K41" s="306"/>
      <c r="L41" s="307"/>
      <c r="M41" s="306"/>
      <c r="N41" s="307"/>
      <c r="O41" s="306"/>
      <c r="P41" s="307"/>
      <c r="Q41" s="306"/>
      <c r="R41" s="307"/>
      <c r="S41" s="306"/>
      <c r="T41" s="307"/>
      <c r="U41" s="306"/>
      <c r="V41" s="307"/>
    </row>
    <row r="42" spans="1:22" s="38" customFormat="1" ht="15" customHeight="1" x14ac:dyDescent="0.25">
      <c r="A42" s="101">
        <f t="shared" si="0"/>
        <v>6</v>
      </c>
      <c r="B42" s="101">
        <f t="shared" si="1"/>
        <v>0</v>
      </c>
      <c r="C42" s="96"/>
      <c r="D42" s="76" t="s">
        <v>119</v>
      </c>
      <c r="E42" s="96"/>
      <c r="F42" s="210" t="s">
        <v>218</v>
      </c>
      <c r="G42" s="96"/>
      <c r="H42" s="96"/>
      <c r="I42" s="302">
        <f t="shared" ca="1" si="2"/>
        <v>0</v>
      </c>
      <c r="J42" s="303"/>
      <c r="K42" s="306"/>
      <c r="L42" s="307"/>
      <c r="M42" s="306"/>
      <c r="N42" s="307"/>
      <c r="O42" s="306"/>
      <c r="P42" s="307"/>
      <c r="Q42" s="306"/>
      <c r="R42" s="307"/>
      <c r="S42" s="306"/>
      <c r="T42" s="307"/>
      <c r="U42" s="306"/>
      <c r="V42" s="307"/>
    </row>
    <row r="43" spans="1:22" s="38" customFormat="1" ht="15" customHeight="1" x14ac:dyDescent="0.25">
      <c r="A43" s="101">
        <f t="shared" si="0"/>
        <v>6</v>
      </c>
      <c r="B43" s="101">
        <f t="shared" si="1"/>
        <v>0</v>
      </c>
      <c r="C43" s="96"/>
      <c r="D43" s="76" t="s">
        <v>119</v>
      </c>
      <c r="E43" s="96"/>
      <c r="F43" s="210" t="s">
        <v>218</v>
      </c>
      <c r="G43" s="96"/>
      <c r="H43" s="96"/>
      <c r="I43" s="302">
        <f t="shared" ca="1" si="2"/>
        <v>0</v>
      </c>
      <c r="J43" s="303"/>
      <c r="K43" s="306"/>
      <c r="L43" s="307"/>
      <c r="M43" s="306"/>
      <c r="N43" s="307"/>
      <c r="O43" s="306"/>
      <c r="P43" s="307"/>
      <c r="Q43" s="306"/>
      <c r="R43" s="307"/>
      <c r="S43" s="306"/>
      <c r="T43" s="307"/>
      <c r="U43" s="306"/>
      <c r="V43" s="307"/>
    </row>
    <row r="44" spans="1:22" s="38" customFormat="1" ht="15" customHeight="1" x14ac:dyDescent="0.25">
      <c r="A44" s="101">
        <f t="shared" si="0"/>
        <v>6</v>
      </c>
      <c r="B44" s="101">
        <f t="shared" si="1"/>
        <v>0</v>
      </c>
      <c r="C44" s="96"/>
      <c r="D44" s="76" t="s">
        <v>119</v>
      </c>
      <c r="E44" s="96"/>
      <c r="F44" s="210" t="s">
        <v>218</v>
      </c>
      <c r="G44" s="96"/>
      <c r="H44" s="96"/>
      <c r="I44" s="302">
        <f t="shared" ca="1" si="2"/>
        <v>0</v>
      </c>
      <c r="J44" s="303"/>
      <c r="K44" s="306"/>
      <c r="L44" s="307"/>
      <c r="M44" s="306"/>
      <c r="N44" s="307"/>
      <c r="O44" s="306"/>
      <c r="P44" s="307"/>
      <c r="Q44" s="306"/>
      <c r="R44" s="307"/>
      <c r="S44" s="306"/>
      <c r="T44" s="307"/>
      <c r="U44" s="306"/>
      <c r="V44" s="307"/>
    </row>
    <row r="45" spans="1:22" s="38" customFormat="1" ht="15" customHeight="1" x14ac:dyDescent="0.25">
      <c r="A45" s="101">
        <f t="shared" si="0"/>
        <v>6</v>
      </c>
      <c r="B45" s="101">
        <f t="shared" si="1"/>
        <v>0</v>
      </c>
      <c r="C45" s="96"/>
      <c r="D45" s="76" t="s">
        <v>119</v>
      </c>
      <c r="E45" s="96"/>
      <c r="F45" s="210" t="s">
        <v>218</v>
      </c>
      <c r="G45" s="96"/>
      <c r="H45" s="96"/>
      <c r="I45" s="302">
        <f t="shared" ca="1" si="2"/>
        <v>0</v>
      </c>
      <c r="J45" s="303"/>
      <c r="K45" s="306"/>
      <c r="L45" s="307"/>
      <c r="M45" s="306"/>
      <c r="N45" s="307"/>
      <c r="O45" s="306"/>
      <c r="P45" s="307"/>
      <c r="Q45" s="306"/>
      <c r="R45" s="307"/>
      <c r="S45" s="306"/>
      <c r="T45" s="307"/>
      <c r="U45" s="306"/>
      <c r="V45" s="307"/>
    </row>
    <row r="46" spans="1:22" s="38" customFormat="1" ht="15" customHeight="1" x14ac:dyDescent="0.25">
      <c r="A46" s="101">
        <f t="shared" si="0"/>
        <v>6</v>
      </c>
      <c r="B46" s="101">
        <f t="shared" si="1"/>
        <v>0</v>
      </c>
      <c r="C46" s="96"/>
      <c r="D46" s="76" t="s">
        <v>119</v>
      </c>
      <c r="E46" s="96"/>
      <c r="F46" s="210" t="s">
        <v>218</v>
      </c>
      <c r="G46" s="96"/>
      <c r="H46" s="96"/>
      <c r="I46" s="302">
        <f t="shared" ca="1" si="2"/>
        <v>0</v>
      </c>
      <c r="J46" s="303"/>
      <c r="K46" s="306"/>
      <c r="L46" s="307"/>
      <c r="M46" s="306"/>
      <c r="N46" s="307"/>
      <c r="O46" s="306"/>
      <c r="P46" s="307"/>
      <c r="Q46" s="306"/>
      <c r="R46" s="307"/>
      <c r="S46" s="306"/>
      <c r="T46" s="307"/>
      <c r="U46" s="306"/>
      <c r="V46" s="307"/>
    </row>
    <row r="47" spans="1:22" s="38" customFormat="1" ht="15" customHeight="1" x14ac:dyDescent="0.25">
      <c r="A47" s="101">
        <f t="shared" si="0"/>
        <v>6</v>
      </c>
      <c r="B47" s="101">
        <f t="shared" si="1"/>
        <v>0</v>
      </c>
      <c r="C47" s="96"/>
      <c r="D47" s="76" t="s">
        <v>119</v>
      </c>
      <c r="E47" s="96"/>
      <c r="F47" s="210" t="s">
        <v>218</v>
      </c>
      <c r="G47" s="96"/>
      <c r="H47" s="96"/>
      <c r="I47" s="302">
        <f t="shared" ca="1" si="2"/>
        <v>0</v>
      </c>
      <c r="J47" s="303"/>
      <c r="K47" s="306"/>
      <c r="L47" s="307"/>
      <c r="M47" s="306"/>
      <c r="N47" s="307"/>
      <c r="O47" s="306"/>
      <c r="P47" s="307"/>
      <c r="Q47" s="306"/>
      <c r="R47" s="307"/>
      <c r="S47" s="306"/>
      <c r="T47" s="307"/>
      <c r="U47" s="306"/>
      <c r="V47" s="307"/>
    </row>
    <row r="48" spans="1:22" s="38" customFormat="1" ht="15" customHeight="1" x14ac:dyDescent="0.25">
      <c r="A48" s="101">
        <f t="shared" si="0"/>
        <v>6</v>
      </c>
      <c r="B48" s="101">
        <f t="shared" si="1"/>
        <v>0</v>
      </c>
      <c r="C48" s="96"/>
      <c r="D48" s="76" t="s">
        <v>119</v>
      </c>
      <c r="E48" s="96"/>
      <c r="F48" s="210" t="s">
        <v>218</v>
      </c>
      <c r="G48" s="96"/>
      <c r="H48" s="96"/>
      <c r="I48" s="302">
        <f t="shared" ca="1" si="2"/>
        <v>0</v>
      </c>
      <c r="J48" s="303"/>
      <c r="K48" s="306"/>
      <c r="L48" s="307"/>
      <c r="M48" s="306"/>
      <c r="N48" s="307"/>
      <c r="O48" s="306"/>
      <c r="P48" s="307"/>
      <c r="Q48" s="306"/>
      <c r="R48" s="307"/>
      <c r="S48" s="306"/>
      <c r="T48" s="307"/>
      <c r="U48" s="306"/>
      <c r="V48" s="307"/>
    </row>
    <row r="49" spans="1:22" s="38" customFormat="1" ht="15" customHeight="1" x14ac:dyDescent="0.25">
      <c r="A49" s="101">
        <f t="shared" si="0"/>
        <v>6</v>
      </c>
      <c r="B49" s="101">
        <f t="shared" si="1"/>
        <v>0</v>
      </c>
      <c r="C49" s="96"/>
      <c r="D49" s="76" t="s">
        <v>119</v>
      </c>
      <c r="E49" s="96"/>
      <c r="F49" s="210" t="s">
        <v>218</v>
      </c>
      <c r="G49" s="96"/>
      <c r="H49" s="96"/>
      <c r="I49" s="302">
        <f t="shared" ca="1" si="2"/>
        <v>0</v>
      </c>
      <c r="J49" s="303"/>
      <c r="K49" s="306"/>
      <c r="L49" s="307"/>
      <c r="M49" s="306"/>
      <c r="N49" s="307"/>
      <c r="O49" s="306"/>
      <c r="P49" s="307"/>
      <c r="Q49" s="306"/>
      <c r="R49" s="307"/>
      <c r="S49" s="306"/>
      <c r="T49" s="307"/>
      <c r="U49" s="306"/>
      <c r="V49" s="307"/>
    </row>
    <row r="50" spans="1:22" s="38" customFormat="1" ht="15" customHeight="1" x14ac:dyDescent="0.25">
      <c r="A50" s="101">
        <f t="shared" si="0"/>
        <v>6</v>
      </c>
      <c r="B50" s="101">
        <f t="shared" si="1"/>
        <v>0</v>
      </c>
      <c r="C50" s="96"/>
      <c r="D50" s="76" t="s">
        <v>119</v>
      </c>
      <c r="E50" s="96"/>
      <c r="F50" s="210" t="s">
        <v>218</v>
      </c>
      <c r="G50" s="96"/>
      <c r="H50" s="96"/>
      <c r="I50" s="302">
        <f t="shared" ca="1" si="2"/>
        <v>0</v>
      </c>
      <c r="J50" s="303"/>
      <c r="K50" s="306"/>
      <c r="L50" s="307"/>
      <c r="M50" s="306"/>
      <c r="N50" s="307"/>
      <c r="O50" s="306"/>
      <c r="P50" s="307"/>
      <c r="Q50" s="306"/>
      <c r="R50" s="307"/>
      <c r="S50" s="306"/>
      <c r="T50" s="307"/>
      <c r="U50" s="306"/>
      <c r="V50" s="307"/>
    </row>
    <row r="51" spans="1:22" s="38" customFormat="1" ht="15" customHeight="1" x14ac:dyDescent="0.25">
      <c r="A51" s="101">
        <f t="shared" si="0"/>
        <v>6</v>
      </c>
      <c r="B51" s="101">
        <f t="shared" si="1"/>
        <v>0</v>
      </c>
      <c r="C51" s="96"/>
      <c r="D51" s="76" t="s">
        <v>119</v>
      </c>
      <c r="E51" s="96"/>
      <c r="F51" s="210" t="s">
        <v>218</v>
      </c>
      <c r="G51" s="96"/>
      <c r="H51" s="73"/>
      <c r="I51" s="302">
        <f t="shared" ca="1" si="2"/>
        <v>0</v>
      </c>
      <c r="J51" s="303"/>
      <c r="K51" s="306"/>
      <c r="L51" s="307"/>
      <c r="M51" s="306"/>
      <c r="N51" s="307"/>
      <c r="O51" s="306"/>
      <c r="P51" s="307"/>
      <c r="Q51" s="306"/>
      <c r="R51" s="307"/>
      <c r="S51" s="306"/>
      <c r="T51" s="307"/>
      <c r="U51" s="306"/>
      <c r="V51" s="307"/>
    </row>
    <row r="52" spans="1:22" s="38" customFormat="1" ht="15" customHeight="1" x14ac:dyDescent="0.25">
      <c r="A52" s="101">
        <f t="shared" si="0"/>
        <v>7</v>
      </c>
      <c r="B52" s="101">
        <f t="shared" si="1"/>
        <v>252</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nUdeOKocS8VikFLe8nnWP6iSkGauINN+35dBGdPRghcEDvxJNnwztWekOhrL3EVYw2GhbEWbnMsmKUsLHygoVw==" saltValue="+0H5S7khZ5zWpuU9wa1cIQ==" spinCount="100000" sheet="1" objects="1" scenarios="1"/>
  <mergeCells count="153">
    <mergeCell ref="U51:V51"/>
    <mergeCell ref="I51:J51"/>
    <mergeCell ref="K51:L51"/>
    <mergeCell ref="M51:N51"/>
    <mergeCell ref="O51:P51"/>
    <mergeCell ref="Q51:R51"/>
    <mergeCell ref="S51:T51"/>
    <mergeCell ref="U49:V49"/>
    <mergeCell ref="I50:J50"/>
    <mergeCell ref="K50:L50"/>
    <mergeCell ref="M50:N50"/>
    <mergeCell ref="O50:P50"/>
    <mergeCell ref="Q50:R50"/>
    <mergeCell ref="S50:T50"/>
    <mergeCell ref="U50:V50"/>
    <mergeCell ref="I49:J49"/>
    <mergeCell ref="K49:L49"/>
    <mergeCell ref="M49:N49"/>
    <mergeCell ref="O49:P49"/>
    <mergeCell ref="Q49:R49"/>
    <mergeCell ref="S49:T49"/>
    <mergeCell ref="U47:V47"/>
    <mergeCell ref="I48:J48"/>
    <mergeCell ref="K48:L48"/>
    <mergeCell ref="M48:N48"/>
    <mergeCell ref="O48:P48"/>
    <mergeCell ref="Q48:R48"/>
    <mergeCell ref="S48:T48"/>
    <mergeCell ref="U48:V48"/>
    <mergeCell ref="I47:J47"/>
    <mergeCell ref="K47:L47"/>
    <mergeCell ref="M47:N47"/>
    <mergeCell ref="O47:P47"/>
    <mergeCell ref="Q47:R47"/>
    <mergeCell ref="S47:T47"/>
    <mergeCell ref="U45:V45"/>
    <mergeCell ref="I46:J46"/>
    <mergeCell ref="K46:L46"/>
    <mergeCell ref="M46:N46"/>
    <mergeCell ref="O46:P46"/>
    <mergeCell ref="Q46:R46"/>
    <mergeCell ref="S46:T46"/>
    <mergeCell ref="U46:V46"/>
    <mergeCell ref="I45:J45"/>
    <mergeCell ref="K45:L45"/>
    <mergeCell ref="M45:N45"/>
    <mergeCell ref="O45:P45"/>
    <mergeCell ref="Q45:R45"/>
    <mergeCell ref="S45:T45"/>
    <mergeCell ref="U43:V43"/>
    <mergeCell ref="I44:J44"/>
    <mergeCell ref="K44:L44"/>
    <mergeCell ref="M44:N44"/>
    <mergeCell ref="O44:P44"/>
    <mergeCell ref="Q44:R44"/>
    <mergeCell ref="S44:T44"/>
    <mergeCell ref="U44:V44"/>
    <mergeCell ref="I43:J43"/>
    <mergeCell ref="K43:L43"/>
    <mergeCell ref="M43:N43"/>
    <mergeCell ref="O43:P43"/>
    <mergeCell ref="Q43:R43"/>
    <mergeCell ref="S43:T43"/>
    <mergeCell ref="U41:V41"/>
    <mergeCell ref="I42:J42"/>
    <mergeCell ref="K42:L42"/>
    <mergeCell ref="M42:N42"/>
    <mergeCell ref="O42:P42"/>
    <mergeCell ref="Q42:R42"/>
    <mergeCell ref="S42:T42"/>
    <mergeCell ref="U42:V42"/>
    <mergeCell ref="I41:J41"/>
    <mergeCell ref="K41:L41"/>
    <mergeCell ref="M41:N41"/>
    <mergeCell ref="O41:P41"/>
    <mergeCell ref="Q41:R41"/>
    <mergeCell ref="S41:T41"/>
    <mergeCell ref="U39:V39"/>
    <mergeCell ref="I40:J40"/>
    <mergeCell ref="K40:L40"/>
    <mergeCell ref="M40:N40"/>
    <mergeCell ref="O40:P40"/>
    <mergeCell ref="Q40:R40"/>
    <mergeCell ref="S40:T40"/>
    <mergeCell ref="U40:V40"/>
    <mergeCell ref="I39:J39"/>
    <mergeCell ref="K39:L39"/>
    <mergeCell ref="M39:N39"/>
    <mergeCell ref="O39:P39"/>
    <mergeCell ref="Q39:R39"/>
    <mergeCell ref="S39:T39"/>
    <mergeCell ref="U37:V37"/>
    <mergeCell ref="I38:J38"/>
    <mergeCell ref="K38:L38"/>
    <mergeCell ref="M38:N38"/>
    <mergeCell ref="O38:P38"/>
    <mergeCell ref="Q38:R38"/>
    <mergeCell ref="S38:T38"/>
    <mergeCell ref="U38:V38"/>
    <mergeCell ref="I37:J37"/>
    <mergeCell ref="K37:L37"/>
    <mergeCell ref="M37:N37"/>
    <mergeCell ref="O37:P37"/>
    <mergeCell ref="Q37:R37"/>
    <mergeCell ref="S37:T37"/>
    <mergeCell ref="U35:V35"/>
    <mergeCell ref="I36:J36"/>
    <mergeCell ref="K36:L36"/>
    <mergeCell ref="M36:N36"/>
    <mergeCell ref="O36:P36"/>
    <mergeCell ref="Q36:R36"/>
    <mergeCell ref="S36:T36"/>
    <mergeCell ref="U36:V36"/>
    <mergeCell ref="I35:J35"/>
    <mergeCell ref="K35:L35"/>
    <mergeCell ref="M35:N35"/>
    <mergeCell ref="O35:P35"/>
    <mergeCell ref="Q35:R35"/>
    <mergeCell ref="S35:T35"/>
    <mergeCell ref="U33:V33"/>
    <mergeCell ref="I34:J34"/>
    <mergeCell ref="K34:L34"/>
    <mergeCell ref="M34:N34"/>
    <mergeCell ref="O34:P34"/>
    <mergeCell ref="Q34:R34"/>
    <mergeCell ref="S34:T34"/>
    <mergeCell ref="U34:V34"/>
    <mergeCell ref="I33:J33"/>
    <mergeCell ref="K33:L33"/>
    <mergeCell ref="M33:N33"/>
    <mergeCell ref="O33:P33"/>
    <mergeCell ref="Q33:R33"/>
    <mergeCell ref="S33:T33"/>
    <mergeCell ref="F4:G4"/>
    <mergeCell ref="F11:G11"/>
    <mergeCell ref="F13:G13"/>
    <mergeCell ref="F16:G16"/>
    <mergeCell ref="F19:G19"/>
    <mergeCell ref="F21:G21"/>
    <mergeCell ref="U30:V30"/>
    <mergeCell ref="I32:J32"/>
    <mergeCell ref="K32:L32"/>
    <mergeCell ref="M32:N32"/>
    <mergeCell ref="O32:P32"/>
    <mergeCell ref="Q32:R32"/>
    <mergeCell ref="S32:T32"/>
    <mergeCell ref="U32:V32"/>
    <mergeCell ref="I30:J30"/>
    <mergeCell ref="K30:L30"/>
    <mergeCell ref="M30:N30"/>
    <mergeCell ref="O30:P30"/>
    <mergeCell ref="Q30:R30"/>
    <mergeCell ref="S30:T30"/>
  </mergeCells>
  <conditionalFormatting sqref="C5">
    <cfRule type="expression" dxfId="22" priority="1">
      <formula>$C$5&lt;&gt;""</formula>
    </cfRule>
  </conditionalFormatting>
  <conditionalFormatting sqref="F21:G21">
    <cfRule type="expression" dxfId="21" priority="11">
      <formula>$F$21="Project duration exceeds max years"</formula>
    </cfRule>
  </conditionalFormatting>
  <conditionalFormatting sqref="H13">
    <cfRule type="expression" dxfId="20" priority="10">
      <formula>$F$13&lt;&gt;"Other Danish research Institution"</formula>
    </cfRule>
  </conditionalFormatting>
  <conditionalFormatting sqref="J28">
    <cfRule type="expression" dxfId="19" priority="12">
      <formula>$F$27&lt;&gt;""</formula>
    </cfRule>
  </conditionalFormatting>
  <conditionalFormatting sqref="M1:N1048576">
    <cfRule type="expression" dxfId="18" priority="9">
      <formula>$M$26="0 months"</formula>
    </cfRule>
  </conditionalFormatting>
  <conditionalFormatting sqref="O1:P1048576">
    <cfRule type="expression" dxfId="17" priority="8">
      <formula>$O$26="0 months"</formula>
    </cfRule>
  </conditionalFormatting>
  <conditionalFormatting sqref="Q1:R1048576">
    <cfRule type="expression" dxfId="16" priority="7">
      <formula>$Q$26="0 months"</formula>
    </cfRule>
  </conditionalFormatting>
  <conditionalFormatting sqref="S1:T1048576">
    <cfRule type="expression" dxfId="15" priority="6">
      <formula>$S$26="0 months"</formula>
    </cfRule>
  </conditionalFormatting>
  <conditionalFormatting sqref="U1:V1048576">
    <cfRule type="expression" dxfId="14" priority="5">
      <formula>$U$26="0 months"</formula>
    </cfRule>
  </conditionalFormatting>
  <dataValidations count="5">
    <dataValidation type="list" allowBlank="1" showInputMessage="1" showErrorMessage="1" sqref="G18" xr:uid="{F373567C-F579-4A74-9B35-237F60DE56F7}">
      <formula1>INDIRECT("Years")</formula1>
    </dataValidation>
    <dataValidation type="list" allowBlank="1" showInputMessage="1" showErrorMessage="1" sqref="F15 F18" xr:uid="{9FD75421-8568-4443-A1A9-FFABDBF7A634}">
      <formula1>INDIRECT("Months[Month]")</formula1>
    </dataValidation>
    <dataValidation type="list" allowBlank="1" showInputMessage="1" showErrorMessage="1" sqref="F13:G13" xr:uid="{9645E99E-D518-4D0A-B3E5-F6D87F2E876C}">
      <formula1>INDIRECT($I$12)</formula1>
    </dataValidation>
    <dataValidation type="custom" allowBlank="1" showInputMessage="1" showErrorMessage="1" error="Select operational cost and enter whole numbers only" sqref="K32:V51" xr:uid="{0B52A219-6AF0-4EE1-A529-E59CD43A344F}">
      <formula1>AND($D32&lt;&gt;"Enter publication-related expense",ROUND(K32,0)=K32)</formula1>
    </dataValidation>
    <dataValidation type="list" allowBlank="1" showInputMessage="1" showErrorMessage="1" sqref="G15" xr:uid="{E5BCFC08-A0CB-48FB-84EE-A8B04E5F3E96}">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14E29CD6-0458-4F8F-B516-A00F2FDEBD51}">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7620B-F70E-418F-8F9F-A23A582FB19B}">
  <sheetPr>
    <pageSetUpPr fitToPage="1"/>
  </sheetPr>
  <dimension ref="A1:V83"/>
  <sheetViews>
    <sheetView showGridLines="0" zoomScaleNormal="100" workbookViewId="0">
      <selection activeCell="I1" sqref="I1"/>
    </sheetView>
  </sheetViews>
  <sheetFormatPr defaultColWidth="0" defaultRowHeight="1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87" t="str">
        <f>HYPERLINK("#'Start page'!$A$1","Go to start page")</f>
        <v>Go to start page</v>
      </c>
      <c r="J1" s="188"/>
      <c r="K1" s="187"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227"/>
      <c r="E3" s="9"/>
      <c r="F3" s="9"/>
      <c r="G3" s="9"/>
      <c r="H3" s="9"/>
      <c r="I3" s="9"/>
      <c r="J3" s="9"/>
      <c r="K3" s="9"/>
      <c r="L3" s="9"/>
      <c r="M3" s="9"/>
      <c r="N3" s="9"/>
      <c r="O3" s="9"/>
      <c r="P3" s="9"/>
      <c r="Q3" s="9"/>
      <c r="R3" s="9"/>
      <c r="S3" s="9"/>
      <c r="T3" s="9"/>
      <c r="U3" s="9"/>
      <c r="V3" s="9"/>
    </row>
    <row r="4" spans="1:22" s="94" customFormat="1" ht="15" customHeight="1" x14ac:dyDescent="0.25">
      <c r="A4" s="106"/>
      <c r="B4" s="106"/>
      <c r="C4" s="227"/>
      <c r="D4" s="130" t="s">
        <v>92</v>
      </c>
      <c r="E4" s="9"/>
      <c r="F4" s="290" t="s">
        <v>271</v>
      </c>
      <c r="G4" s="291"/>
      <c r="H4" s="9"/>
      <c r="I4" s="275" t="s">
        <v>259</v>
      </c>
      <c r="J4" s="9"/>
      <c r="K4" s="9"/>
      <c r="L4" s="9"/>
      <c r="M4" s="9"/>
      <c r="N4" s="9"/>
      <c r="O4" s="9"/>
      <c r="P4" s="9"/>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27"/>
      <c r="E5" s="9"/>
      <c r="F5" s="9"/>
      <c r="G5" s="9"/>
      <c r="H5" s="9"/>
      <c r="I5" s="275" t="s">
        <v>177</v>
      </c>
      <c r="J5" s="9"/>
      <c r="K5" s="9"/>
      <c r="L5" s="9"/>
      <c r="M5" s="9"/>
      <c r="N5" s="9"/>
      <c r="O5" s="9"/>
      <c r="P5" s="9"/>
      <c r="Q5" s="9"/>
      <c r="R5" s="9"/>
      <c r="S5" s="9"/>
      <c r="T5" s="9"/>
      <c r="U5" s="9"/>
      <c r="V5" s="9"/>
    </row>
    <row r="6" spans="1:22" s="128" customFormat="1" ht="15" customHeight="1" x14ac:dyDescent="0.25">
      <c r="A6" s="106"/>
      <c r="B6" s="106"/>
      <c r="C6" s="87"/>
      <c r="D6" s="182"/>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221"/>
      <c r="E7" s="87"/>
      <c r="F7" s="87"/>
      <c r="G7" s="87"/>
      <c r="H7" s="87"/>
      <c r="I7" s="127"/>
      <c r="J7" s="106" t="s">
        <v>231</v>
      </c>
      <c r="K7" s="106"/>
      <c r="L7" s="106"/>
      <c r="M7" s="106"/>
      <c r="N7" s="106"/>
      <c r="O7" s="106"/>
      <c r="P7" s="106"/>
      <c r="Q7" s="106"/>
      <c r="R7" s="106"/>
      <c r="S7" s="106"/>
      <c r="T7" s="106"/>
      <c r="U7" s="106"/>
      <c r="V7" s="106"/>
    </row>
    <row r="8" spans="1:22" s="128" customFormat="1" ht="15" customHeight="1" x14ac:dyDescent="0.25">
      <c r="A8" s="106"/>
      <c r="B8" s="106"/>
      <c r="C8" s="87"/>
      <c r="D8" s="182"/>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129</v>
      </c>
      <c r="E11" s="130"/>
      <c r="F11" s="308"/>
      <c r="G11" s="309"/>
      <c r="H11" s="9"/>
      <c r="I11" s="218" t="s">
        <v>94</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32" t="str">
        <f>"Institution"&amp;VLOOKUP($F$4,GrantTypes[],2,0)</f>
        <v>Institution15</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75</v>
      </c>
      <c r="G13" s="309"/>
      <c r="H13" s="166"/>
      <c r="I13" s="232" t="str">
        <f>"Salary"&amp;VLOOKUP($F$4,GrantTypes[],2,0)&amp;"[Salary]"</f>
        <v>Salary15[Salary]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60</v>
      </c>
      <c r="I14" s="232" t="str">
        <f>"OperationalCosts"&amp;VLOOKUP($F$4,GrantTypes[],2,0)</f>
        <v>OperationalCosts15</v>
      </c>
      <c r="J14" s="9"/>
      <c r="K14" s="9"/>
      <c r="L14" s="9"/>
      <c r="M14" s="9"/>
      <c r="N14" s="9"/>
      <c r="O14" s="9"/>
      <c r="P14" s="9"/>
      <c r="Q14" s="9"/>
      <c r="R14" s="9"/>
      <c r="S14" s="9"/>
      <c r="T14" s="9"/>
      <c r="U14" s="9"/>
      <c r="V14" s="9"/>
    </row>
    <row r="15" spans="1:22" s="94" customFormat="1" ht="15" customHeight="1" x14ac:dyDescent="0.25">
      <c r="A15" s="106"/>
      <c r="B15" s="106"/>
      <c r="C15" s="9"/>
      <c r="D15" s="130" t="s">
        <v>219</v>
      </c>
      <c r="E15" s="130"/>
      <c r="F15" s="223" t="s">
        <v>194</v>
      </c>
      <c r="G15" s="223" t="s">
        <v>195</v>
      </c>
      <c r="H15" s="9"/>
      <c r="I15" s="194">
        <f>IF(VLOOKUP($F$4,GrantTypes[],3,0)=0,5,VLOOKUP($F$4,GrantTypes[],3,0))</f>
        <v>5</v>
      </c>
      <c r="J15" s="9"/>
      <c r="K15" s="9"/>
      <c r="L15" s="9"/>
      <c r="M15" s="9"/>
      <c r="N15" s="9"/>
      <c r="O15" s="9"/>
      <c r="P15" s="9"/>
      <c r="Q15" s="9"/>
      <c r="R15" s="9"/>
      <c r="S15" s="9"/>
      <c r="T15" s="9"/>
      <c r="U15" s="9"/>
      <c r="V15" s="9"/>
    </row>
    <row r="16" spans="1:22" s="94" customFormat="1" x14ac:dyDescent="0.25">
      <c r="A16" s="106"/>
      <c r="B16" s="106"/>
      <c r="C16" s="9"/>
      <c r="D16" s="130" t="s">
        <v>179</v>
      </c>
      <c r="E16" s="130"/>
      <c r="F16" s="310" t="str">
        <f ca="1">IF(OR($F$15=INDEX(INDIRECT("Months"),1,1),$G$15=INDEX(INDIRECT("Years"),1)),"Select month and year above",DATE($G$15,VLOOKUP($F$15,Months[],2,0),1))</f>
        <v>Select month and year above</v>
      </c>
      <c r="G16" s="310"/>
      <c r="H16" s="78"/>
      <c r="I16" s="232" t="str">
        <f>"Salary"&amp;VLOOKUP($F$4,GrantTypes[],2,0)</f>
        <v>Salary15</v>
      </c>
      <c r="J16" s="9"/>
      <c r="K16" s="9"/>
      <c r="L16" s="9"/>
      <c r="M16" s="9"/>
      <c r="N16" s="9"/>
      <c r="O16" s="9"/>
      <c r="P16" s="9"/>
      <c r="Q16" s="9"/>
      <c r="R16" s="9"/>
      <c r="S16" s="9"/>
      <c r="T16" s="9"/>
      <c r="U16" s="9"/>
      <c r="V16" s="9"/>
    </row>
    <row r="17" spans="1:22" s="94" customFormat="1" x14ac:dyDescent="0.25">
      <c r="A17" s="106"/>
      <c r="B17" s="106"/>
      <c r="C17" s="9"/>
      <c r="D17" s="130"/>
      <c r="E17" s="130"/>
      <c r="F17" s="130"/>
      <c r="G17" s="130"/>
      <c r="H17" s="130"/>
      <c r="I17" s="232" t="str">
        <f>"Salary"&amp;VLOOKUP($F$4,GrantTypes[],2,0)&amp;"[Project Supplement]"</f>
        <v>Salary15[Project Supplement]</v>
      </c>
      <c r="J17" s="9"/>
      <c r="K17" s="9"/>
      <c r="L17" s="9"/>
      <c r="M17" s="9"/>
      <c r="N17" s="9"/>
      <c r="O17" s="9"/>
      <c r="P17" s="9"/>
      <c r="Q17" s="9"/>
      <c r="R17" s="9"/>
      <c r="S17" s="9"/>
      <c r="T17" s="9"/>
      <c r="U17" s="9"/>
      <c r="V17" s="9"/>
    </row>
    <row r="18" spans="1:22" s="94" customFormat="1" x14ac:dyDescent="0.25">
      <c r="A18" s="106"/>
      <c r="B18" s="106"/>
      <c r="C18" s="9"/>
      <c r="D18" s="130" t="s">
        <v>220</v>
      </c>
      <c r="E18" s="130"/>
      <c r="F18" s="223" t="s">
        <v>194</v>
      </c>
      <c r="G18" s="223" t="s">
        <v>195</v>
      </c>
      <c r="H18" s="78"/>
      <c r="I18" s="205"/>
      <c r="J18" s="9"/>
      <c r="K18" s="9"/>
      <c r="L18" s="9"/>
      <c r="M18" s="9"/>
      <c r="N18" s="9"/>
      <c r="O18" s="9"/>
      <c r="P18" s="9"/>
      <c r="Q18" s="9"/>
      <c r="R18" s="9"/>
      <c r="S18" s="9"/>
      <c r="T18" s="9"/>
      <c r="U18" s="9"/>
      <c r="V18" s="9"/>
    </row>
    <row r="19" spans="1:22" s="94" customFormat="1" x14ac:dyDescent="0.25">
      <c r="A19" s="106"/>
      <c r="B19" s="106"/>
      <c r="C19" s="132"/>
      <c r="D19" s="130" t="s">
        <v>180</v>
      </c>
      <c r="E19" s="130"/>
      <c r="F19" s="310" t="str">
        <f ca="1">IF(OR($F$18=INDEX(INDIRECT("Months"),1,1),$G$18=INDEX(INDIRECT("Years"),1)),"Select month and year above",IF($F$16&gt;DATE($G$18,VLOOKUP($F$18,Months[],2,0)+1,1)-1,"Select a date after start date",DATE($G$18,VLOOKUP($F$18,Months[],2,0)+1,1)-1))</f>
        <v>Select month and year above</v>
      </c>
      <c r="G19" s="310"/>
      <c r="H19" s="80"/>
      <c r="I19" s="205"/>
      <c r="J19" s="132"/>
      <c r="K19" s="30"/>
      <c r="L19" s="9"/>
      <c r="M19" s="9"/>
      <c r="N19" s="9"/>
      <c r="O19" s="9"/>
      <c r="P19" s="9"/>
      <c r="Q19" s="9"/>
      <c r="R19" s="9"/>
      <c r="S19" s="9"/>
      <c r="T19" s="9"/>
      <c r="U19" s="9"/>
      <c r="V19" s="9"/>
    </row>
    <row r="20" spans="1:22" s="94" customFormat="1" ht="15" customHeight="1" x14ac:dyDescent="0.25">
      <c r="A20" s="106"/>
      <c r="B20" s="106"/>
      <c r="C20" s="132"/>
      <c r="D20" s="130"/>
      <c r="E20" s="130"/>
      <c r="F20" s="222"/>
      <c r="G20" s="222"/>
      <c r="H20" s="9"/>
      <c r="I20" s="206"/>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"&amp;I15&amp;" project year(s))")&amp;":"</f>
        <v>Project duration (max 5 project year(s)):</v>
      </c>
      <c r="E21" s="130"/>
      <c r="F21" s="290" t="str">
        <f ca="1">IFERROR(IF(AND(ISNUMBER(F16),ISNUMBER(F19),$F$19&gt;EDATE($F$16,12*$I$15)),"Project duration exceeds max years",DATEDIF($F$16,$F$19+1,"y")&amp;" years, "&amp;DATEDIF($F$16,$F$19+1,"ym")&amp;" months"),"Select or revisit project dates")</f>
        <v>Select or revisit project dates</v>
      </c>
      <c r="G21" s="291"/>
      <c r="H21" s="131"/>
      <c r="I21" s="20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25">
      <c r="A23" s="106"/>
      <c r="B23" s="106"/>
      <c r="C23" s="106"/>
      <c r="D23" s="106"/>
      <c r="E23" s="106"/>
      <c r="F23" s="106"/>
      <c r="G23" s="106"/>
      <c r="H23" s="106"/>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98</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61</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76</v>
      </c>
      <c r="E31" s="147"/>
      <c r="F31" s="148"/>
      <c r="G31" s="148"/>
      <c r="H31" s="74"/>
      <c r="I31" s="39"/>
      <c r="J31" s="134"/>
      <c r="K31" s="149" t="s">
        <v>90</v>
      </c>
      <c r="L31" s="150"/>
      <c r="M31" s="151"/>
      <c r="N31" s="150"/>
      <c r="O31" s="152"/>
      <c r="P31" s="134"/>
      <c r="Q31" s="152"/>
      <c r="R31" s="134"/>
      <c r="S31" s="152"/>
      <c r="T31" s="134"/>
      <c r="U31" s="152"/>
      <c r="V31" s="134"/>
    </row>
    <row r="32" spans="1:22" s="163" customFormat="1" ht="15" customHeight="1" x14ac:dyDescent="0.25">
      <c r="A32" s="101">
        <f t="shared" ca="1" si="0"/>
        <v>6</v>
      </c>
      <c r="B32" s="101">
        <f t="shared" ref="B32:B51" ca="1" si="1">IF(D32&lt;&gt;INDEX(INDIRECT($I$13),1),ROW()+100,0)</f>
        <v>0</v>
      </c>
      <c r="C32" s="102" t="str">
        <f ca="1">IF(E32="NoPS","",IF(COUNTIF(INDIRECT($I$13),D32),VLOOKUP(H32,PS_ScientificArea[],2,0),""))</f>
        <v/>
      </c>
      <c r="D32" s="76" t="s">
        <v>71</v>
      </c>
      <c r="E32" s="102" t="str">
        <f ca="1">IF(AND(COUNTIF(DKUNI[],G32),VLOOKUP(D32,INDIRECT($I$16),2,0)="Yes"),"PS_ScientificArea[DKUNI Scientific Area]","NoPS")</f>
        <v>NoPS</v>
      </c>
      <c r="F32" s="210" t="s">
        <v>25</v>
      </c>
      <c r="G32" s="76" t="s">
        <v>75</v>
      </c>
      <c r="H32" s="76" t="s">
        <v>21</v>
      </c>
      <c r="I32" s="207">
        <f t="shared" ref="I32:I54" ca="1" si="2">SUMIFS(32:32,$23:$23,TRUE,$30:$30,"FTE")</f>
        <v>0</v>
      </c>
      <c r="J32" s="122">
        <f t="shared" ref="J32:J54" ca="1" si="3">SUMIFS(32:32,$23:$23,TRUE,$30:$30,"Costs")</f>
        <v>0</v>
      </c>
      <c r="K32" s="208"/>
      <c r="L32" s="209"/>
      <c r="M32" s="208"/>
      <c r="N32" s="209"/>
      <c r="O32" s="208"/>
      <c r="P32" s="209"/>
      <c r="Q32" s="208"/>
      <c r="R32" s="209"/>
      <c r="S32" s="208"/>
      <c r="T32" s="209"/>
      <c r="U32" s="208"/>
      <c r="V32" s="209"/>
    </row>
    <row r="33" spans="1:22" s="163" customFormat="1" ht="15" customHeight="1" x14ac:dyDescent="0.25">
      <c r="A33" s="101">
        <f t="shared" ca="1" si="0"/>
        <v>6</v>
      </c>
      <c r="B33" s="101">
        <f t="shared" ca="1" si="1"/>
        <v>0</v>
      </c>
      <c r="C33" s="102" t="str">
        <f ca="1">IF(E33="NoPS","",IF(COUNTIF(INDIRECT($I$13),D33),VLOOKUP(H33,PS_ScientificArea[],2,0),""))</f>
        <v/>
      </c>
      <c r="D33" s="76" t="s">
        <v>71</v>
      </c>
      <c r="E33" s="102" t="str">
        <f ca="1">IF(AND(COUNTIF(DKUNI[],G33),VLOOKUP(D33,INDIRECT($I$16),2,0)="Yes"),"PS_ScientificArea[DKUNI Scientific Area]","NoPS")</f>
        <v>NoPS</v>
      </c>
      <c r="F33" s="210" t="s">
        <v>25</v>
      </c>
      <c r="G33" s="76" t="s">
        <v>75</v>
      </c>
      <c r="H33" s="76" t="s">
        <v>21</v>
      </c>
      <c r="I33" s="207">
        <f t="shared" ca="1" si="2"/>
        <v>0</v>
      </c>
      <c r="J33" s="122">
        <f t="shared" ca="1" si="3"/>
        <v>0</v>
      </c>
      <c r="K33" s="208"/>
      <c r="L33" s="209"/>
      <c r="M33" s="208"/>
      <c r="N33" s="209"/>
      <c r="O33" s="208"/>
      <c r="P33" s="209"/>
      <c r="Q33" s="208"/>
      <c r="R33" s="209"/>
      <c r="S33" s="208"/>
      <c r="T33" s="209"/>
      <c r="U33" s="208"/>
      <c r="V33" s="209"/>
    </row>
    <row r="34" spans="1:22" s="163" customFormat="1" ht="15" customHeight="1" x14ac:dyDescent="0.25">
      <c r="A34" s="101">
        <f t="shared" ca="1" si="0"/>
        <v>6</v>
      </c>
      <c r="B34" s="101">
        <f t="shared" ca="1" si="1"/>
        <v>0</v>
      </c>
      <c r="C34" s="102" t="str">
        <f ca="1">IF(E34="NoPS","",IF(COUNTIF(INDIRECT($I$13),D34),VLOOKUP(H34,PS_ScientificArea[],2,0),""))</f>
        <v/>
      </c>
      <c r="D34" s="76" t="s">
        <v>71</v>
      </c>
      <c r="E34" s="102" t="str">
        <f ca="1">IF(AND(COUNTIF(DKUNI[],G34),VLOOKUP(D34,INDIRECT($I$16),2,0)="Yes"),"PS_ScientificArea[DKUNI Scientific Area]","NoPS")</f>
        <v>NoPS</v>
      </c>
      <c r="F34" s="210" t="s">
        <v>25</v>
      </c>
      <c r="G34" s="76" t="s">
        <v>75</v>
      </c>
      <c r="H34" s="76" t="s">
        <v>21</v>
      </c>
      <c r="I34" s="207">
        <f t="shared" ca="1" si="2"/>
        <v>0</v>
      </c>
      <c r="J34" s="122">
        <f t="shared" ca="1" si="3"/>
        <v>0</v>
      </c>
      <c r="K34" s="208"/>
      <c r="L34" s="209"/>
      <c r="M34" s="208"/>
      <c r="N34" s="209"/>
      <c r="O34" s="208"/>
      <c r="P34" s="209"/>
      <c r="Q34" s="208"/>
      <c r="R34" s="209"/>
      <c r="S34" s="208"/>
      <c r="T34" s="209"/>
      <c r="U34" s="208"/>
      <c r="V34" s="209"/>
    </row>
    <row r="35" spans="1:22" s="163" customFormat="1" ht="15" customHeight="1" x14ac:dyDescent="0.25">
      <c r="A35" s="101">
        <f t="shared" ca="1" si="0"/>
        <v>6</v>
      </c>
      <c r="B35" s="101">
        <f t="shared" ca="1" si="1"/>
        <v>0</v>
      </c>
      <c r="C35" s="102" t="str">
        <f ca="1">IF(E35="NoPS","",IF(COUNTIF(INDIRECT($I$13),D35),VLOOKUP(H35,PS_ScientificArea[],2,0),""))</f>
        <v/>
      </c>
      <c r="D35" s="76" t="s">
        <v>71</v>
      </c>
      <c r="E35" s="102" t="str">
        <f ca="1">IF(AND(COUNTIF(DKUNI[],G35),VLOOKUP(D35,INDIRECT($I$16),2,0)="Yes"),"PS_ScientificArea[DKUNI Scientific Area]","NoPS")</f>
        <v>NoPS</v>
      </c>
      <c r="F35" s="210" t="s">
        <v>25</v>
      </c>
      <c r="G35" s="76" t="s">
        <v>75</v>
      </c>
      <c r="H35" s="76" t="s">
        <v>21</v>
      </c>
      <c r="I35" s="207">
        <f t="shared" ca="1" si="2"/>
        <v>0</v>
      </c>
      <c r="J35" s="122">
        <f t="shared" ca="1" si="3"/>
        <v>0</v>
      </c>
      <c r="K35" s="208"/>
      <c r="L35" s="209"/>
      <c r="M35" s="208"/>
      <c r="N35" s="209"/>
      <c r="O35" s="208"/>
      <c r="P35" s="209"/>
      <c r="Q35" s="208"/>
      <c r="R35" s="209"/>
      <c r="S35" s="208"/>
      <c r="T35" s="209"/>
      <c r="U35" s="208"/>
      <c r="V35" s="209"/>
    </row>
    <row r="36" spans="1:22" s="163" customFormat="1" ht="15" customHeight="1" x14ac:dyDescent="0.25">
      <c r="A36" s="101">
        <f t="shared" ca="1" si="0"/>
        <v>6</v>
      </c>
      <c r="B36" s="101">
        <f t="shared" ca="1" si="1"/>
        <v>0</v>
      </c>
      <c r="C36" s="102" t="str">
        <f ca="1">IF(E36="NoPS","",IF(COUNTIF(INDIRECT($I$13),D36),VLOOKUP(H36,PS_ScientificArea[],2,0),""))</f>
        <v/>
      </c>
      <c r="D36" s="76" t="s">
        <v>71</v>
      </c>
      <c r="E36" s="102" t="str">
        <f ca="1">IF(AND(COUNTIF(DKUNI[],G36),VLOOKUP(D36,INDIRECT($I$16),2,0)="Yes"),"PS_ScientificArea[DKUNI Scientific Area]","NoPS")</f>
        <v>NoPS</v>
      </c>
      <c r="F36" s="210" t="s">
        <v>25</v>
      </c>
      <c r="G36" s="76" t="s">
        <v>75</v>
      </c>
      <c r="H36" s="76" t="s">
        <v>21</v>
      </c>
      <c r="I36" s="207">
        <f t="shared" ca="1" si="2"/>
        <v>0</v>
      </c>
      <c r="J36" s="122">
        <f t="shared" ca="1" si="3"/>
        <v>0</v>
      </c>
      <c r="K36" s="208"/>
      <c r="L36" s="209"/>
      <c r="M36" s="208"/>
      <c r="N36" s="209"/>
      <c r="O36" s="208"/>
      <c r="P36" s="209"/>
      <c r="Q36" s="208"/>
      <c r="R36" s="209"/>
      <c r="S36" s="208"/>
      <c r="T36" s="209"/>
      <c r="U36" s="208"/>
      <c r="V36" s="209"/>
    </row>
    <row r="37" spans="1:22" s="163" customFormat="1" ht="15" customHeight="1" x14ac:dyDescent="0.25">
      <c r="A37" s="101">
        <f t="shared" ca="1" si="0"/>
        <v>6</v>
      </c>
      <c r="B37" s="101">
        <f t="shared" ca="1" si="1"/>
        <v>0</v>
      </c>
      <c r="C37" s="102" t="str">
        <f ca="1">IF(E37="NoPS","",IF(COUNTIF(INDIRECT($I$13),D37),VLOOKUP(H37,PS_ScientificArea[],2,0),""))</f>
        <v/>
      </c>
      <c r="D37" s="76" t="s">
        <v>71</v>
      </c>
      <c r="E37" s="102" t="str">
        <f ca="1">IF(AND(COUNTIF(DKUNI[],G37),VLOOKUP(D37,INDIRECT($I$16),2,0)="Yes"),"PS_ScientificArea[DKUNI Scientific Area]","NoPS")</f>
        <v>NoPS</v>
      </c>
      <c r="F37" s="210" t="s">
        <v>25</v>
      </c>
      <c r="G37" s="76" t="s">
        <v>75</v>
      </c>
      <c r="H37" s="76" t="s">
        <v>21</v>
      </c>
      <c r="I37" s="207">
        <f t="shared" ca="1" si="2"/>
        <v>0</v>
      </c>
      <c r="J37" s="122">
        <f t="shared" ca="1" si="3"/>
        <v>0</v>
      </c>
      <c r="K37" s="208"/>
      <c r="L37" s="209"/>
      <c r="M37" s="208"/>
      <c r="N37" s="209"/>
      <c r="O37" s="208"/>
      <c r="P37" s="209"/>
      <c r="Q37" s="208"/>
      <c r="R37" s="209"/>
      <c r="S37" s="208"/>
      <c r="T37" s="209"/>
      <c r="U37" s="208"/>
      <c r="V37" s="209"/>
    </row>
    <row r="38" spans="1:22" s="163" customFormat="1" ht="15" customHeight="1" x14ac:dyDescent="0.25">
      <c r="A38" s="101">
        <f t="shared" ca="1" si="0"/>
        <v>6</v>
      </c>
      <c r="B38" s="101">
        <f t="shared" ca="1" si="1"/>
        <v>0</v>
      </c>
      <c r="C38" s="102" t="str">
        <f ca="1">IF(E38="NoPS","",IF(COUNTIF(INDIRECT($I$13),D38),VLOOKUP(H38,PS_ScientificArea[],2,0),""))</f>
        <v/>
      </c>
      <c r="D38" s="76" t="s">
        <v>71</v>
      </c>
      <c r="E38" s="102" t="str">
        <f ca="1">IF(AND(COUNTIF(DKUNI[],G38),VLOOKUP(D38,INDIRECT($I$16),2,0)="Yes"),"PS_ScientificArea[DKUNI Scientific Area]","NoPS")</f>
        <v>NoPS</v>
      </c>
      <c r="F38" s="210" t="s">
        <v>25</v>
      </c>
      <c r="G38" s="76" t="s">
        <v>75</v>
      </c>
      <c r="H38" s="76" t="s">
        <v>21</v>
      </c>
      <c r="I38" s="207">
        <f t="shared" ca="1" si="2"/>
        <v>0</v>
      </c>
      <c r="J38" s="122">
        <f t="shared" ca="1" si="3"/>
        <v>0</v>
      </c>
      <c r="K38" s="208"/>
      <c r="L38" s="209"/>
      <c r="M38" s="208"/>
      <c r="N38" s="209"/>
      <c r="O38" s="208"/>
      <c r="P38" s="209"/>
      <c r="Q38" s="208"/>
      <c r="R38" s="209"/>
      <c r="S38" s="208"/>
      <c r="T38" s="209"/>
      <c r="U38" s="208"/>
      <c r="V38" s="209"/>
    </row>
    <row r="39" spans="1:22" s="163" customFormat="1" ht="15" customHeight="1" x14ac:dyDescent="0.25">
      <c r="A39" s="101">
        <f t="shared" ca="1" si="0"/>
        <v>6</v>
      </c>
      <c r="B39" s="101">
        <f t="shared" ca="1" si="1"/>
        <v>0</v>
      </c>
      <c r="C39" s="102" t="str">
        <f ca="1">IF(E39="NoPS","",IF(COUNTIF(INDIRECT($I$13),D39),VLOOKUP(H39,PS_ScientificArea[],2,0),""))</f>
        <v/>
      </c>
      <c r="D39" s="76" t="s">
        <v>71</v>
      </c>
      <c r="E39" s="102" t="str">
        <f ca="1">IF(AND(COUNTIF(DKUNI[],G39),VLOOKUP(D39,INDIRECT($I$16),2,0)="Yes"),"PS_ScientificArea[DKUNI Scientific Area]","NoPS")</f>
        <v>NoPS</v>
      </c>
      <c r="F39" s="210" t="s">
        <v>25</v>
      </c>
      <c r="G39" s="76" t="s">
        <v>75</v>
      </c>
      <c r="H39" s="76" t="s">
        <v>21</v>
      </c>
      <c r="I39" s="207">
        <f t="shared" ca="1" si="2"/>
        <v>0</v>
      </c>
      <c r="J39" s="122">
        <f t="shared" ca="1" si="3"/>
        <v>0</v>
      </c>
      <c r="K39" s="208"/>
      <c r="L39" s="209"/>
      <c r="M39" s="208"/>
      <c r="N39" s="209"/>
      <c r="O39" s="208"/>
      <c r="P39" s="209"/>
      <c r="Q39" s="208"/>
      <c r="R39" s="209"/>
      <c r="S39" s="208"/>
      <c r="T39" s="209"/>
      <c r="U39" s="208"/>
      <c r="V39" s="209"/>
    </row>
    <row r="40" spans="1:22" s="163" customFormat="1" ht="15" customHeight="1" x14ac:dyDescent="0.25">
      <c r="A40" s="101">
        <f t="shared" ca="1" si="0"/>
        <v>6</v>
      </c>
      <c r="B40" s="101">
        <f t="shared" ca="1" si="1"/>
        <v>0</v>
      </c>
      <c r="C40" s="102" t="str">
        <f ca="1">IF(E40="NoPS","",IF(COUNTIF(INDIRECT($I$13),D40),VLOOKUP(H40,PS_ScientificArea[],2,0),""))</f>
        <v/>
      </c>
      <c r="D40" s="76" t="s">
        <v>71</v>
      </c>
      <c r="E40" s="102" t="str">
        <f ca="1">IF(AND(COUNTIF(DKUNI[],G40),VLOOKUP(D40,INDIRECT($I$16),2,0)="Yes"),"PS_ScientificArea[DKUNI Scientific Area]","NoPS")</f>
        <v>NoPS</v>
      </c>
      <c r="F40" s="210" t="s">
        <v>25</v>
      </c>
      <c r="G40" s="76" t="s">
        <v>75</v>
      </c>
      <c r="H40" s="76" t="s">
        <v>21</v>
      </c>
      <c r="I40" s="207">
        <f t="shared" ca="1" si="2"/>
        <v>0</v>
      </c>
      <c r="J40" s="122">
        <f t="shared" ca="1" si="3"/>
        <v>0</v>
      </c>
      <c r="K40" s="208"/>
      <c r="L40" s="209"/>
      <c r="M40" s="208"/>
      <c r="N40" s="209"/>
      <c r="O40" s="208"/>
      <c r="P40" s="209"/>
      <c r="Q40" s="208"/>
      <c r="R40" s="209"/>
      <c r="S40" s="208"/>
      <c r="T40" s="209"/>
      <c r="U40" s="208"/>
      <c r="V40" s="209"/>
    </row>
    <row r="41" spans="1:22" s="163" customFormat="1" ht="15" customHeight="1" x14ac:dyDescent="0.25">
      <c r="A41" s="101">
        <f t="shared" ca="1" si="0"/>
        <v>6</v>
      </c>
      <c r="B41" s="101">
        <f t="shared" ca="1" si="1"/>
        <v>0</v>
      </c>
      <c r="C41" s="102" t="str">
        <f ca="1">IF(E41="NoPS","",IF(COUNTIF(INDIRECT($I$13),D41),VLOOKUP(H41,PS_ScientificArea[],2,0),""))</f>
        <v/>
      </c>
      <c r="D41" s="76" t="s">
        <v>71</v>
      </c>
      <c r="E41" s="102" t="str">
        <f ca="1">IF(AND(COUNTIF(DKUNI[],G41),VLOOKUP(D41,INDIRECT($I$16),2,0)="Yes"),"PS_ScientificArea[DKUNI Scientific Area]","NoPS")</f>
        <v>NoPS</v>
      </c>
      <c r="F41" s="210" t="s">
        <v>25</v>
      </c>
      <c r="G41" s="76" t="s">
        <v>75</v>
      </c>
      <c r="H41" s="76" t="s">
        <v>21</v>
      </c>
      <c r="I41" s="207">
        <f t="shared" ca="1" si="2"/>
        <v>0</v>
      </c>
      <c r="J41" s="122">
        <f t="shared" ca="1" si="3"/>
        <v>0</v>
      </c>
      <c r="K41" s="208"/>
      <c r="L41" s="209"/>
      <c r="M41" s="208"/>
      <c r="N41" s="209"/>
      <c r="O41" s="208"/>
      <c r="P41" s="209"/>
      <c r="Q41" s="208"/>
      <c r="R41" s="209"/>
      <c r="S41" s="208"/>
      <c r="T41" s="209"/>
      <c r="U41" s="208"/>
      <c r="V41" s="209"/>
    </row>
    <row r="42" spans="1:22" s="163" customFormat="1" ht="15" customHeight="1" x14ac:dyDescent="0.25">
      <c r="A42" s="101">
        <f t="shared" ca="1" si="0"/>
        <v>6</v>
      </c>
      <c r="B42" s="101">
        <f t="shared" ca="1" si="1"/>
        <v>0</v>
      </c>
      <c r="C42" s="102" t="str">
        <f ca="1">IF(E42="NoPS","",IF(COUNTIF(INDIRECT($I$13),D42),VLOOKUP(H42,PS_ScientificArea[],2,0),""))</f>
        <v/>
      </c>
      <c r="D42" s="76" t="s">
        <v>71</v>
      </c>
      <c r="E42" s="102" t="str">
        <f ca="1">IF(AND(COUNTIF(DKUNI[],G42),VLOOKUP(D42,INDIRECT($I$16),2,0)="Yes"),"PS_ScientificArea[DKUNI Scientific Area]","NoPS")</f>
        <v>NoPS</v>
      </c>
      <c r="F42" s="210" t="s">
        <v>25</v>
      </c>
      <c r="G42" s="76" t="s">
        <v>75</v>
      </c>
      <c r="H42" s="76" t="s">
        <v>21</v>
      </c>
      <c r="I42" s="207">
        <f t="shared" ca="1" si="2"/>
        <v>0</v>
      </c>
      <c r="J42" s="122">
        <f t="shared" ca="1" si="3"/>
        <v>0</v>
      </c>
      <c r="K42" s="208"/>
      <c r="L42" s="209"/>
      <c r="M42" s="208"/>
      <c r="N42" s="209"/>
      <c r="O42" s="208"/>
      <c r="P42" s="209"/>
      <c r="Q42" s="208"/>
      <c r="R42" s="209"/>
      <c r="S42" s="208"/>
      <c r="T42" s="209"/>
      <c r="U42" s="208"/>
      <c r="V42" s="209"/>
    </row>
    <row r="43" spans="1:22" s="163" customFormat="1" ht="15" customHeight="1" x14ac:dyDescent="0.25">
      <c r="A43" s="101">
        <f t="shared" ca="1" si="0"/>
        <v>6</v>
      </c>
      <c r="B43" s="101">
        <f t="shared" ca="1" si="1"/>
        <v>0</v>
      </c>
      <c r="C43" s="102" t="str">
        <f ca="1">IF(E43="NoPS","",IF(COUNTIF(INDIRECT($I$13),D43),VLOOKUP(H43,PS_ScientificArea[],2,0),""))</f>
        <v/>
      </c>
      <c r="D43" s="76" t="s">
        <v>71</v>
      </c>
      <c r="E43" s="102" t="str">
        <f ca="1">IF(AND(COUNTIF(DKUNI[],G43),VLOOKUP(D43,INDIRECT($I$16),2,0)="Yes"),"PS_ScientificArea[DKUNI Scientific Area]","NoPS")</f>
        <v>NoPS</v>
      </c>
      <c r="F43" s="210" t="s">
        <v>25</v>
      </c>
      <c r="G43" s="76" t="s">
        <v>75</v>
      </c>
      <c r="H43" s="76" t="s">
        <v>21</v>
      </c>
      <c r="I43" s="207">
        <f t="shared" ca="1" si="2"/>
        <v>0</v>
      </c>
      <c r="J43" s="122">
        <f t="shared" ca="1" si="3"/>
        <v>0</v>
      </c>
      <c r="K43" s="208"/>
      <c r="L43" s="209"/>
      <c r="M43" s="208"/>
      <c r="N43" s="209"/>
      <c r="O43" s="208"/>
      <c r="P43" s="209"/>
      <c r="Q43" s="208"/>
      <c r="R43" s="209"/>
      <c r="S43" s="208"/>
      <c r="T43" s="209"/>
      <c r="U43" s="208"/>
      <c r="V43" s="209"/>
    </row>
    <row r="44" spans="1:22" s="163" customFormat="1" ht="15" customHeight="1" x14ac:dyDescent="0.25">
      <c r="A44" s="101">
        <f t="shared" ca="1" si="0"/>
        <v>6</v>
      </c>
      <c r="B44" s="101">
        <f t="shared" ca="1" si="1"/>
        <v>0</v>
      </c>
      <c r="C44" s="102" t="str">
        <f ca="1">IF(E44="NoPS","",IF(COUNTIF(INDIRECT($I$13),D44),VLOOKUP(H44,PS_ScientificArea[],2,0),""))</f>
        <v/>
      </c>
      <c r="D44" s="76" t="s">
        <v>71</v>
      </c>
      <c r="E44" s="102" t="str">
        <f ca="1">IF(AND(COUNTIF(DKUNI[],G44),VLOOKUP(D44,INDIRECT($I$16),2,0)="Yes"),"PS_ScientificArea[DKUNI Scientific Area]","NoPS")</f>
        <v>NoPS</v>
      </c>
      <c r="F44" s="210" t="s">
        <v>25</v>
      </c>
      <c r="G44" s="76" t="s">
        <v>75</v>
      </c>
      <c r="H44" s="76" t="s">
        <v>21</v>
      </c>
      <c r="I44" s="207">
        <f t="shared" ca="1" si="2"/>
        <v>0</v>
      </c>
      <c r="J44" s="122">
        <f t="shared" ca="1" si="3"/>
        <v>0</v>
      </c>
      <c r="K44" s="208"/>
      <c r="L44" s="209"/>
      <c r="M44" s="208"/>
      <c r="N44" s="209"/>
      <c r="O44" s="208"/>
      <c r="P44" s="209"/>
      <c r="Q44" s="208"/>
      <c r="R44" s="209"/>
      <c r="S44" s="208"/>
      <c r="T44" s="209"/>
      <c r="U44" s="208"/>
      <c r="V44" s="209"/>
    </row>
    <row r="45" spans="1:22" s="163" customFormat="1" ht="15" customHeight="1" x14ac:dyDescent="0.25">
      <c r="A45" s="101">
        <f t="shared" ca="1" si="0"/>
        <v>6</v>
      </c>
      <c r="B45" s="101">
        <f t="shared" ca="1" si="1"/>
        <v>0</v>
      </c>
      <c r="C45" s="102" t="str">
        <f ca="1">IF(E45="NoPS","",IF(COUNTIF(INDIRECT($I$13),D45),VLOOKUP(H45,PS_ScientificArea[],2,0),""))</f>
        <v/>
      </c>
      <c r="D45" s="76" t="s">
        <v>71</v>
      </c>
      <c r="E45" s="102" t="str">
        <f ca="1">IF(AND(COUNTIF(DKUNI[],G45),VLOOKUP(D45,INDIRECT($I$16),2,0)="Yes"),"PS_ScientificArea[DKUNI Scientific Area]","NoPS")</f>
        <v>NoPS</v>
      </c>
      <c r="F45" s="210" t="s">
        <v>25</v>
      </c>
      <c r="G45" s="76" t="s">
        <v>75</v>
      </c>
      <c r="H45" s="76" t="s">
        <v>21</v>
      </c>
      <c r="I45" s="207">
        <f t="shared" ca="1" si="2"/>
        <v>0</v>
      </c>
      <c r="J45" s="122">
        <f t="shared" ca="1" si="3"/>
        <v>0</v>
      </c>
      <c r="K45" s="208"/>
      <c r="L45" s="209"/>
      <c r="M45" s="208"/>
      <c r="N45" s="209"/>
      <c r="O45" s="208"/>
      <c r="P45" s="209"/>
      <c r="Q45" s="208"/>
      <c r="R45" s="209"/>
      <c r="S45" s="208"/>
      <c r="T45" s="209"/>
      <c r="U45" s="208"/>
      <c r="V45" s="209"/>
    </row>
    <row r="46" spans="1:22" s="163" customFormat="1" ht="15" customHeight="1" x14ac:dyDescent="0.25">
      <c r="A46" s="101">
        <f t="shared" ca="1" si="0"/>
        <v>6</v>
      </c>
      <c r="B46" s="101">
        <f t="shared" ca="1" si="1"/>
        <v>0</v>
      </c>
      <c r="C46" s="102" t="str">
        <f ca="1">IF(E46="NoPS","",IF(COUNTIF(INDIRECT($I$13),D46),VLOOKUP(H46,PS_ScientificArea[],2,0),""))</f>
        <v/>
      </c>
      <c r="D46" s="76" t="s">
        <v>71</v>
      </c>
      <c r="E46" s="102" t="str">
        <f ca="1">IF(AND(COUNTIF(DKUNI[],G46),VLOOKUP(D46,INDIRECT($I$16),2,0)="Yes"),"PS_ScientificArea[DKUNI Scientific Area]","NoPS")</f>
        <v>NoPS</v>
      </c>
      <c r="F46" s="210" t="s">
        <v>25</v>
      </c>
      <c r="G46" s="76" t="s">
        <v>75</v>
      </c>
      <c r="H46" s="76" t="s">
        <v>21</v>
      </c>
      <c r="I46" s="207">
        <f t="shared" ca="1" si="2"/>
        <v>0</v>
      </c>
      <c r="J46" s="122">
        <f t="shared" ca="1" si="3"/>
        <v>0</v>
      </c>
      <c r="K46" s="208"/>
      <c r="L46" s="209"/>
      <c r="M46" s="208"/>
      <c r="N46" s="209"/>
      <c r="O46" s="208"/>
      <c r="P46" s="209"/>
      <c r="Q46" s="208"/>
      <c r="R46" s="209"/>
      <c r="S46" s="208"/>
      <c r="T46" s="209"/>
      <c r="U46" s="208"/>
      <c r="V46" s="209"/>
    </row>
    <row r="47" spans="1:22" s="163" customFormat="1" ht="15" customHeight="1" x14ac:dyDescent="0.25">
      <c r="A47" s="101">
        <f t="shared" ca="1" si="0"/>
        <v>6</v>
      </c>
      <c r="B47" s="101">
        <f t="shared" ca="1" si="1"/>
        <v>0</v>
      </c>
      <c r="C47" s="102" t="str">
        <f ca="1">IF(E47="NoPS","",IF(COUNTIF(INDIRECT($I$13),D47),VLOOKUP(H47,PS_ScientificArea[],2,0),""))</f>
        <v/>
      </c>
      <c r="D47" s="76" t="s">
        <v>71</v>
      </c>
      <c r="E47" s="102" t="str">
        <f ca="1">IF(AND(COUNTIF(DKUNI[],G47),VLOOKUP(D47,INDIRECT($I$16),2,0)="Yes"),"PS_ScientificArea[DKUNI Scientific Area]","NoPS")</f>
        <v>NoPS</v>
      </c>
      <c r="F47" s="210" t="s">
        <v>25</v>
      </c>
      <c r="G47" s="76" t="s">
        <v>75</v>
      </c>
      <c r="H47" s="76" t="s">
        <v>21</v>
      </c>
      <c r="I47" s="207">
        <f t="shared" ca="1" si="2"/>
        <v>0</v>
      </c>
      <c r="J47" s="122">
        <f t="shared" ca="1" si="3"/>
        <v>0</v>
      </c>
      <c r="K47" s="208"/>
      <c r="L47" s="209"/>
      <c r="M47" s="208"/>
      <c r="N47" s="209"/>
      <c r="O47" s="208"/>
      <c r="P47" s="209"/>
      <c r="Q47" s="208"/>
      <c r="R47" s="209"/>
      <c r="S47" s="208"/>
      <c r="T47" s="209"/>
      <c r="U47" s="208"/>
      <c r="V47" s="209"/>
    </row>
    <row r="48" spans="1:22" s="163" customFormat="1" ht="15" customHeight="1" x14ac:dyDescent="0.25">
      <c r="A48" s="101">
        <f t="shared" ca="1" si="0"/>
        <v>6</v>
      </c>
      <c r="B48" s="101">
        <f t="shared" ca="1" si="1"/>
        <v>0</v>
      </c>
      <c r="C48" s="102" t="str">
        <f ca="1">IF(E48="NoPS","",IF(COUNTIF(INDIRECT($I$13),D48),VLOOKUP(H48,PS_ScientificArea[],2,0),""))</f>
        <v/>
      </c>
      <c r="D48" s="76" t="s">
        <v>71</v>
      </c>
      <c r="E48" s="102" t="str">
        <f ca="1">IF(AND(COUNTIF(DKUNI[],G48),VLOOKUP(D48,INDIRECT($I$16),2,0)="Yes"),"PS_ScientificArea[DKUNI Scientific Area]","NoPS")</f>
        <v>NoPS</v>
      </c>
      <c r="F48" s="210" t="s">
        <v>25</v>
      </c>
      <c r="G48" s="76" t="s">
        <v>75</v>
      </c>
      <c r="H48" s="76" t="s">
        <v>21</v>
      </c>
      <c r="I48" s="207">
        <f t="shared" ca="1" si="2"/>
        <v>0</v>
      </c>
      <c r="J48" s="122">
        <f t="shared" ca="1" si="3"/>
        <v>0</v>
      </c>
      <c r="K48" s="208"/>
      <c r="L48" s="209"/>
      <c r="M48" s="208"/>
      <c r="N48" s="209"/>
      <c r="O48" s="208"/>
      <c r="P48" s="209"/>
      <c r="Q48" s="208"/>
      <c r="R48" s="209"/>
      <c r="S48" s="208"/>
      <c r="T48" s="209"/>
      <c r="U48" s="208"/>
      <c r="V48" s="209"/>
    </row>
    <row r="49" spans="1:22" s="163" customFormat="1" ht="15" customHeight="1" x14ac:dyDescent="0.25">
      <c r="A49" s="101">
        <f t="shared" ca="1" si="0"/>
        <v>6</v>
      </c>
      <c r="B49" s="101">
        <f t="shared" ca="1" si="1"/>
        <v>0</v>
      </c>
      <c r="C49" s="102" t="str">
        <f ca="1">IF(E49="NoPS","",IF(COUNTIF(INDIRECT($I$13),D49),VLOOKUP(H49,PS_ScientificArea[],2,0),""))</f>
        <v/>
      </c>
      <c r="D49" s="76" t="s">
        <v>71</v>
      </c>
      <c r="E49" s="102" t="str">
        <f ca="1">IF(AND(COUNTIF(DKUNI[],G49),VLOOKUP(D49,INDIRECT($I$16),2,0)="Yes"),"PS_ScientificArea[DKUNI Scientific Area]","NoPS")</f>
        <v>NoPS</v>
      </c>
      <c r="F49" s="210" t="s">
        <v>25</v>
      </c>
      <c r="G49" s="76" t="s">
        <v>75</v>
      </c>
      <c r="H49" s="76" t="s">
        <v>21</v>
      </c>
      <c r="I49" s="207">
        <f t="shared" ca="1" si="2"/>
        <v>0</v>
      </c>
      <c r="J49" s="122">
        <f t="shared" ca="1" si="3"/>
        <v>0</v>
      </c>
      <c r="K49" s="208"/>
      <c r="L49" s="209"/>
      <c r="M49" s="208"/>
      <c r="N49" s="209"/>
      <c r="O49" s="208"/>
      <c r="P49" s="209"/>
      <c r="Q49" s="208"/>
      <c r="R49" s="209"/>
      <c r="S49" s="208"/>
      <c r="T49" s="209"/>
      <c r="U49" s="208"/>
      <c r="V49" s="209"/>
    </row>
    <row r="50" spans="1:22" s="163" customFormat="1" ht="15" customHeight="1" x14ac:dyDescent="0.25">
      <c r="A50" s="101">
        <f t="shared" ca="1" si="0"/>
        <v>6</v>
      </c>
      <c r="B50" s="101">
        <f t="shared" ca="1" si="1"/>
        <v>0</v>
      </c>
      <c r="C50" s="102" t="str">
        <f ca="1">IF(E50="NoPS","",IF(COUNTIF(INDIRECT($I$13),D50),VLOOKUP(H50,PS_ScientificArea[],2,0),""))</f>
        <v/>
      </c>
      <c r="D50" s="76" t="s">
        <v>71</v>
      </c>
      <c r="E50" s="102" t="str">
        <f ca="1">IF(AND(COUNTIF(DKUNI[],G50),VLOOKUP(D50,INDIRECT($I$16),2,0)="Yes"),"PS_ScientificArea[DKUNI Scientific Area]","NoPS")</f>
        <v>NoPS</v>
      </c>
      <c r="F50" s="210" t="s">
        <v>25</v>
      </c>
      <c r="G50" s="76" t="s">
        <v>75</v>
      </c>
      <c r="H50" s="76" t="s">
        <v>21</v>
      </c>
      <c r="I50" s="207">
        <f t="shared" ca="1" si="2"/>
        <v>0</v>
      </c>
      <c r="J50" s="122">
        <f t="shared" ca="1" si="3"/>
        <v>0</v>
      </c>
      <c r="K50" s="208"/>
      <c r="L50" s="209"/>
      <c r="M50" s="208"/>
      <c r="N50" s="209"/>
      <c r="O50" s="208"/>
      <c r="P50" s="209"/>
      <c r="Q50" s="208"/>
      <c r="R50" s="209"/>
      <c r="S50" s="208"/>
      <c r="T50" s="209"/>
      <c r="U50" s="208"/>
      <c r="V50" s="209"/>
    </row>
    <row r="51" spans="1:22" s="163" customFormat="1" ht="15" customHeight="1" x14ac:dyDescent="0.25">
      <c r="A51" s="101">
        <f t="shared" ca="1" si="0"/>
        <v>6</v>
      </c>
      <c r="B51" s="101">
        <f t="shared" ca="1" si="1"/>
        <v>0</v>
      </c>
      <c r="C51" s="102" t="str">
        <f ca="1">IF(E51="NoPS","",IF(COUNTIF(INDIRECT($I$13),D51),VLOOKUP(H51,PS_ScientificArea[],2,0),""))</f>
        <v/>
      </c>
      <c r="D51" s="76" t="s">
        <v>71</v>
      </c>
      <c r="E51" s="102" t="str">
        <f ca="1">IF(AND(COUNTIF(DKUNI[],G51),VLOOKUP(D51,INDIRECT($I$16),2,0)="Yes"),"PS_ScientificArea[DKUNI Scientific Area]","NoPS")</f>
        <v>NoPS</v>
      </c>
      <c r="F51" s="210" t="s">
        <v>25</v>
      </c>
      <c r="G51" s="76" t="s">
        <v>75</v>
      </c>
      <c r="H51" s="76" t="s">
        <v>21</v>
      </c>
      <c r="I51" s="207">
        <f t="shared" ca="1" si="2"/>
        <v>0</v>
      </c>
      <c r="J51" s="122">
        <f t="shared" ca="1" si="3"/>
        <v>0</v>
      </c>
      <c r="K51" s="208"/>
      <c r="L51" s="209"/>
      <c r="M51" s="208"/>
      <c r="N51" s="209"/>
      <c r="O51" s="208"/>
      <c r="P51" s="209"/>
      <c r="Q51" s="208"/>
      <c r="R51" s="209"/>
      <c r="S51" s="208"/>
      <c r="T51" s="209"/>
      <c r="U51" s="208"/>
      <c r="V51" s="209"/>
    </row>
    <row r="52" spans="1:22" s="163" customFormat="1" ht="15" customHeight="1" x14ac:dyDescent="0.25">
      <c r="A52" s="101">
        <f t="shared" ca="1" si="0"/>
        <v>7</v>
      </c>
      <c r="B52" s="101">
        <v>20</v>
      </c>
      <c r="C52" s="102"/>
      <c r="D52" s="210"/>
      <c r="E52" s="210"/>
      <c r="F52" s="210"/>
      <c r="G52" s="210"/>
      <c r="H52" s="210"/>
      <c r="I52" s="207"/>
      <c r="J52" s="122"/>
      <c r="K52" s="208"/>
      <c r="L52" s="209"/>
      <c r="M52" s="208"/>
      <c r="N52" s="209"/>
      <c r="O52" s="208"/>
      <c r="P52" s="209"/>
      <c r="Q52" s="208"/>
      <c r="R52" s="209"/>
      <c r="S52" s="208"/>
      <c r="T52" s="209"/>
      <c r="U52" s="208"/>
      <c r="V52" s="209"/>
    </row>
    <row r="53" spans="1:22" s="163" customFormat="1" ht="15" customHeight="1" x14ac:dyDescent="0.25">
      <c r="A53" s="101">
        <f t="shared" ca="1" si="0"/>
        <v>8</v>
      </c>
      <c r="B53" s="101">
        <f>ROW()+100</f>
        <v>153</v>
      </c>
      <c r="C53" s="212"/>
      <c r="D53" s="215" t="s">
        <v>210</v>
      </c>
      <c r="E53" s="212"/>
      <c r="F53" s="213"/>
      <c r="G53" s="213"/>
      <c r="H53" s="213"/>
      <c r="I53" s="216">
        <f ca="1">SUM(I32:I51)</f>
        <v>0</v>
      </c>
      <c r="J53" s="217">
        <f t="shared" ref="J53:V53" ca="1" si="4">SUM(J32:J51)</f>
        <v>0</v>
      </c>
      <c r="K53" s="219">
        <f t="shared" si="4"/>
        <v>0</v>
      </c>
      <c r="L53" s="220">
        <f t="shared" si="4"/>
        <v>0</v>
      </c>
      <c r="M53" s="219">
        <f t="shared" si="4"/>
        <v>0</v>
      </c>
      <c r="N53" s="220">
        <f t="shared" si="4"/>
        <v>0</v>
      </c>
      <c r="O53" s="219">
        <f t="shared" si="4"/>
        <v>0</v>
      </c>
      <c r="P53" s="220">
        <f t="shared" si="4"/>
        <v>0</v>
      </c>
      <c r="Q53" s="219">
        <f t="shared" si="4"/>
        <v>0</v>
      </c>
      <c r="R53" s="220">
        <f t="shared" si="4"/>
        <v>0</v>
      </c>
      <c r="S53" s="219">
        <f t="shared" si="4"/>
        <v>0</v>
      </c>
      <c r="T53" s="220">
        <f t="shared" si="4"/>
        <v>0</v>
      </c>
      <c r="U53" s="219">
        <f t="shared" si="4"/>
        <v>0</v>
      </c>
      <c r="V53" s="220">
        <f t="shared" si="4"/>
        <v>0</v>
      </c>
    </row>
    <row r="54" spans="1:22" s="163" customFormat="1" ht="15" customHeight="1" x14ac:dyDescent="0.25">
      <c r="A54" s="101">
        <f t="shared" ca="1" si="0"/>
        <v>9</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25">
      <c r="A55" s="101">
        <f t="shared" ca="1" si="0"/>
        <v>10</v>
      </c>
      <c r="B55" s="101">
        <v>32</v>
      </c>
      <c r="C55" s="124"/>
      <c r="D55" s="26" t="s">
        <v>178</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25">
      <c r="A56" s="101">
        <f t="shared" ca="1" si="0"/>
        <v>11</v>
      </c>
      <c r="B56" s="101">
        <f>ROW()+100</f>
        <v>156</v>
      </c>
      <c r="C56" s="96"/>
      <c r="D56" s="96" t="s">
        <v>17</v>
      </c>
      <c r="E56" s="96"/>
      <c r="F56" s="177"/>
      <c r="G56" s="27">
        <f>INDEX(ProjectSupplement[],1,2)</f>
        <v>250000</v>
      </c>
      <c r="H56" s="28" t="s">
        <v>19</v>
      </c>
      <c r="I56" s="207">
        <f ca="1">SUMIFS(56:56,$23:$23,TRUE,$55:$55,"FTE")</f>
        <v>0</v>
      </c>
      <c r="J56" s="122">
        <f ca="1">I56*G56</f>
        <v>0</v>
      </c>
      <c r="K56" s="231">
        <f ca="1">SUMIFS(K:K,$C:$C,"wet")</f>
        <v>0</v>
      </c>
      <c r="L56" s="75">
        <f ca="1">K56*$G$56</f>
        <v>0</v>
      </c>
      <c r="M56" s="231">
        <f ca="1">SUMIFS(M:M,$C:$C,"wet")</f>
        <v>0</v>
      </c>
      <c r="N56" s="75">
        <f ca="1">M56*$G$56</f>
        <v>0</v>
      </c>
      <c r="O56" s="231">
        <f ca="1">SUMIFS(O:O,$C:$C,"wet")</f>
        <v>0</v>
      </c>
      <c r="P56" s="75">
        <f ca="1">O56*$G$56</f>
        <v>0</v>
      </c>
      <c r="Q56" s="231">
        <f ca="1">SUMIFS(Q:Q,$C:$C,"wet")</f>
        <v>0</v>
      </c>
      <c r="R56" s="75">
        <f ca="1">Q56*$G$56</f>
        <v>0</v>
      </c>
      <c r="S56" s="231">
        <f ca="1">SUMIFS(S:S,$C:$C,"wet")</f>
        <v>0</v>
      </c>
      <c r="T56" s="75">
        <f ca="1">S56*$G$56</f>
        <v>0</v>
      </c>
      <c r="U56" s="231">
        <f ca="1">SUMIFS(U:U,$C:$C,"wet")</f>
        <v>0</v>
      </c>
      <c r="V56" s="75">
        <f ca="1">U56*$G$56</f>
        <v>0</v>
      </c>
    </row>
    <row r="57" spans="1:22" s="38" customFormat="1" ht="15" customHeight="1" x14ac:dyDescent="0.25">
      <c r="A57" s="101">
        <f t="shared" ca="1" si="0"/>
        <v>12</v>
      </c>
      <c r="B57" s="101">
        <f>ROW()+100</f>
        <v>157</v>
      </c>
      <c r="C57" s="96"/>
      <c r="D57" s="96" t="s">
        <v>18</v>
      </c>
      <c r="E57" s="96"/>
      <c r="F57" s="177"/>
      <c r="G57" s="29">
        <f>INDEX(ProjectSupplement[],2,2)</f>
        <v>200000</v>
      </c>
      <c r="H57" s="28" t="s">
        <v>19</v>
      </c>
      <c r="I57" s="207">
        <f ca="1">SUMIFS(57:57,$23:$23,TRUE,$55:$55,"FTE")</f>
        <v>0</v>
      </c>
      <c r="J57" s="122">
        <f ca="1">I57*G57</f>
        <v>0</v>
      </c>
      <c r="K57" s="231">
        <f ca="1">SUMIFS(K:K,$C:$C,"dry")</f>
        <v>0</v>
      </c>
      <c r="L57" s="75">
        <f ca="1">K57*$G$57</f>
        <v>0</v>
      </c>
      <c r="M57" s="231">
        <f ca="1">SUMIFS(M:M,$C:$C,"dry")</f>
        <v>0</v>
      </c>
      <c r="N57" s="75">
        <f ca="1">M57*$G$57</f>
        <v>0</v>
      </c>
      <c r="O57" s="231">
        <f ca="1">SUMIFS(O:O,$C:$C,"dry")</f>
        <v>0</v>
      </c>
      <c r="P57" s="75">
        <f ca="1">O57*$G$57</f>
        <v>0</v>
      </c>
      <c r="Q57" s="231">
        <f ca="1">SUMIFS(Q:Q,$C:$C,"dry")</f>
        <v>0</v>
      </c>
      <c r="R57" s="75">
        <f ca="1">Q57*$G$57</f>
        <v>0</v>
      </c>
      <c r="S57" s="231">
        <f ca="1">SUMIFS(S:S,$C:$C,"dry")</f>
        <v>0</v>
      </c>
      <c r="T57" s="75">
        <f ca="1">S57*$G$57</f>
        <v>0</v>
      </c>
      <c r="U57" s="231">
        <f ca="1">SUMIFS(U:U,$C:$C,"dry")</f>
        <v>0</v>
      </c>
      <c r="V57" s="75">
        <f ca="1">U57*$G$57</f>
        <v>0</v>
      </c>
    </row>
    <row r="58" spans="1:22" s="163" customFormat="1" ht="15" customHeight="1" x14ac:dyDescent="0.25">
      <c r="A58" s="101">
        <f t="shared" ca="1" si="0"/>
        <v>13</v>
      </c>
      <c r="B58" s="101">
        <v>20</v>
      </c>
      <c r="C58" s="102"/>
      <c r="D58" s="96"/>
      <c r="E58" s="136"/>
      <c r="F58" s="96"/>
      <c r="G58" s="96"/>
      <c r="H58" s="96"/>
      <c r="I58" s="121"/>
      <c r="J58" s="122"/>
      <c r="K58" s="164"/>
      <c r="L58" s="162"/>
      <c r="M58" s="183"/>
      <c r="N58" s="162"/>
      <c r="O58" s="183"/>
      <c r="P58" s="162"/>
      <c r="Q58" s="183"/>
      <c r="R58" s="162"/>
      <c r="S58" s="183"/>
      <c r="T58" s="162"/>
      <c r="U58" s="183"/>
      <c r="V58" s="162"/>
    </row>
    <row r="59" spans="1:22" s="38" customFormat="1" ht="15" customHeight="1" x14ac:dyDescent="0.25">
      <c r="A59" s="101">
        <f t="shared" ca="1" si="0"/>
        <v>14</v>
      </c>
      <c r="B59" s="101">
        <v>33</v>
      </c>
      <c r="C59" s="124"/>
      <c r="D59" s="26" t="s">
        <v>65</v>
      </c>
      <c r="E59" s="142"/>
      <c r="F59" s="26"/>
      <c r="G59" s="26"/>
      <c r="H59" s="26"/>
      <c r="I59" s="313" t="s">
        <v>31</v>
      </c>
      <c r="J59" s="314"/>
      <c r="K59" s="311" t="s">
        <v>29</v>
      </c>
      <c r="L59" s="312"/>
      <c r="M59" s="311" t="s">
        <v>29</v>
      </c>
      <c r="N59" s="312"/>
      <c r="O59" s="311" t="s">
        <v>29</v>
      </c>
      <c r="P59" s="312"/>
      <c r="Q59" s="311" t="s">
        <v>29</v>
      </c>
      <c r="R59" s="312"/>
      <c r="S59" s="311" t="s">
        <v>29</v>
      </c>
      <c r="T59" s="312"/>
      <c r="U59" s="311" t="s">
        <v>29</v>
      </c>
      <c r="V59" s="312"/>
    </row>
    <row r="60" spans="1:22" s="38" customFormat="1" ht="15" customHeight="1" x14ac:dyDescent="0.25">
      <c r="A60" s="101">
        <f t="shared" ca="1" si="0"/>
        <v>14</v>
      </c>
      <c r="B60" s="101"/>
      <c r="C60" s="146"/>
      <c r="D60" s="147" t="s">
        <v>121</v>
      </c>
      <c r="E60" s="147"/>
      <c r="F60" s="74"/>
      <c r="G60" s="74"/>
      <c r="H60" s="74"/>
      <c r="I60" s="39"/>
      <c r="J60" s="134"/>
      <c r="K60" s="149" t="s">
        <v>91</v>
      </c>
      <c r="L60" s="134"/>
      <c r="M60" s="152"/>
      <c r="N60" s="134"/>
      <c r="O60" s="152"/>
      <c r="P60" s="134"/>
      <c r="Q60" s="152"/>
      <c r="R60" s="134"/>
      <c r="S60" s="152"/>
      <c r="T60" s="134"/>
      <c r="U60" s="152"/>
      <c r="V60" s="134"/>
    </row>
    <row r="61" spans="1:22" s="38" customFormat="1" ht="15" customHeight="1" x14ac:dyDescent="0.25">
      <c r="A61" s="101">
        <f t="shared" ca="1" si="0"/>
        <v>14</v>
      </c>
      <c r="B61" s="101">
        <f t="shared" ref="B61:B80" ca="1" si="5">IF(D61&lt;&gt;INDEX(INDIRECT($I$14),1),ROW()+200,0)</f>
        <v>0</v>
      </c>
      <c r="C61" s="96"/>
      <c r="D61" s="76" t="s">
        <v>26</v>
      </c>
      <c r="E61" s="76"/>
      <c r="F61" s="210" t="s">
        <v>246</v>
      </c>
      <c r="G61" s="76"/>
      <c r="H61" s="96"/>
      <c r="I61" s="302">
        <f t="shared" ref="I61:I81" ca="1" si="6">SUMIFS(61:61,$23:$23,TRUE,$59:$59,"Costs")</f>
        <v>0</v>
      </c>
      <c r="J61" s="303"/>
      <c r="K61" s="306"/>
      <c r="L61" s="307"/>
      <c r="M61" s="306"/>
      <c r="N61" s="307"/>
      <c r="O61" s="306"/>
      <c r="P61" s="307"/>
      <c r="Q61" s="306"/>
      <c r="R61" s="307"/>
      <c r="S61" s="306"/>
      <c r="T61" s="307"/>
      <c r="U61" s="306"/>
      <c r="V61" s="307"/>
    </row>
    <row r="62" spans="1:22" s="38" customFormat="1" ht="15" customHeight="1" x14ac:dyDescent="0.25">
      <c r="A62" s="101">
        <f t="shared" ca="1" si="0"/>
        <v>14</v>
      </c>
      <c r="B62" s="101">
        <f t="shared" ca="1" si="5"/>
        <v>0</v>
      </c>
      <c r="C62" s="96"/>
      <c r="D62" s="76" t="s">
        <v>26</v>
      </c>
      <c r="E62" s="76"/>
      <c r="F62" s="210" t="s">
        <v>246</v>
      </c>
      <c r="G62" s="76"/>
      <c r="H62" s="96"/>
      <c r="I62" s="302">
        <f t="shared" ca="1" si="6"/>
        <v>0</v>
      </c>
      <c r="J62" s="303"/>
      <c r="K62" s="306"/>
      <c r="L62" s="307"/>
      <c r="M62" s="306"/>
      <c r="N62" s="307"/>
      <c r="O62" s="306"/>
      <c r="P62" s="307"/>
      <c r="Q62" s="306"/>
      <c r="R62" s="307"/>
      <c r="S62" s="306"/>
      <c r="T62" s="307"/>
      <c r="U62" s="306"/>
      <c r="V62" s="307"/>
    </row>
    <row r="63" spans="1:22" s="38" customFormat="1" ht="15" customHeight="1" x14ac:dyDescent="0.25">
      <c r="A63" s="101">
        <f t="shared" ca="1" si="0"/>
        <v>14</v>
      </c>
      <c r="B63" s="101">
        <f t="shared" ca="1" si="5"/>
        <v>0</v>
      </c>
      <c r="C63" s="96"/>
      <c r="D63" s="76" t="s">
        <v>26</v>
      </c>
      <c r="E63" s="76"/>
      <c r="F63" s="210" t="s">
        <v>246</v>
      </c>
      <c r="G63" s="76"/>
      <c r="H63" s="96"/>
      <c r="I63" s="302">
        <f t="shared" ca="1" si="6"/>
        <v>0</v>
      </c>
      <c r="J63" s="303"/>
      <c r="K63" s="306"/>
      <c r="L63" s="307"/>
      <c r="M63" s="306"/>
      <c r="N63" s="307"/>
      <c r="O63" s="306"/>
      <c r="P63" s="307"/>
      <c r="Q63" s="306"/>
      <c r="R63" s="307"/>
      <c r="S63" s="306"/>
      <c r="T63" s="307"/>
      <c r="U63" s="306"/>
      <c r="V63" s="307"/>
    </row>
    <row r="64" spans="1:22" s="38" customFormat="1" ht="15" customHeight="1" x14ac:dyDescent="0.25">
      <c r="A64" s="101">
        <f t="shared" ca="1" si="0"/>
        <v>14</v>
      </c>
      <c r="B64" s="101">
        <f t="shared" ca="1" si="5"/>
        <v>0</v>
      </c>
      <c r="C64" s="96"/>
      <c r="D64" s="76" t="s">
        <v>26</v>
      </c>
      <c r="E64" s="76"/>
      <c r="F64" s="210" t="s">
        <v>246</v>
      </c>
      <c r="G64" s="76"/>
      <c r="H64" s="96"/>
      <c r="I64" s="302">
        <f t="shared" ca="1" si="6"/>
        <v>0</v>
      </c>
      <c r="J64" s="303"/>
      <c r="K64" s="306"/>
      <c r="L64" s="307"/>
      <c r="M64" s="306"/>
      <c r="N64" s="307"/>
      <c r="O64" s="306"/>
      <c r="P64" s="307"/>
      <c r="Q64" s="306"/>
      <c r="R64" s="307"/>
      <c r="S64" s="306"/>
      <c r="T64" s="307"/>
      <c r="U64" s="306"/>
      <c r="V64" s="307"/>
    </row>
    <row r="65" spans="1:22" s="38" customFormat="1" ht="15" customHeight="1" x14ac:dyDescent="0.25">
      <c r="A65" s="101">
        <f t="shared" ca="1" si="0"/>
        <v>14</v>
      </c>
      <c r="B65" s="101">
        <f t="shared" ca="1" si="5"/>
        <v>0</v>
      </c>
      <c r="C65" s="96"/>
      <c r="D65" s="76" t="s">
        <v>26</v>
      </c>
      <c r="E65" s="76"/>
      <c r="F65" s="210" t="s">
        <v>246</v>
      </c>
      <c r="G65" s="76"/>
      <c r="H65" s="96"/>
      <c r="I65" s="302">
        <f t="shared" ca="1" si="6"/>
        <v>0</v>
      </c>
      <c r="J65" s="303"/>
      <c r="K65" s="306"/>
      <c r="L65" s="307"/>
      <c r="M65" s="306"/>
      <c r="N65" s="307"/>
      <c r="O65" s="306"/>
      <c r="P65" s="307"/>
      <c r="Q65" s="306"/>
      <c r="R65" s="307"/>
      <c r="S65" s="306"/>
      <c r="T65" s="307"/>
      <c r="U65" s="306"/>
      <c r="V65" s="307"/>
    </row>
    <row r="66" spans="1:22" s="38" customFormat="1" ht="15" customHeight="1" x14ac:dyDescent="0.25">
      <c r="A66" s="101">
        <f t="shared" ca="1" si="0"/>
        <v>14</v>
      </c>
      <c r="B66" s="101">
        <f t="shared" ca="1" si="5"/>
        <v>0</v>
      </c>
      <c r="C66" s="96"/>
      <c r="D66" s="76" t="s">
        <v>26</v>
      </c>
      <c r="E66" s="76"/>
      <c r="F66" s="210" t="s">
        <v>246</v>
      </c>
      <c r="G66" s="76"/>
      <c r="H66" s="96"/>
      <c r="I66" s="302">
        <f t="shared" ca="1" si="6"/>
        <v>0</v>
      </c>
      <c r="J66" s="303"/>
      <c r="K66" s="306"/>
      <c r="L66" s="307"/>
      <c r="M66" s="306"/>
      <c r="N66" s="307"/>
      <c r="O66" s="306"/>
      <c r="P66" s="307"/>
      <c r="Q66" s="306"/>
      <c r="R66" s="307"/>
      <c r="S66" s="306"/>
      <c r="T66" s="307"/>
      <c r="U66" s="306"/>
      <c r="V66" s="307"/>
    </row>
    <row r="67" spans="1:22" s="38" customFormat="1" ht="15" customHeight="1" x14ac:dyDescent="0.25">
      <c r="A67" s="101">
        <f t="shared" ca="1" si="0"/>
        <v>14</v>
      </c>
      <c r="B67" s="101">
        <f t="shared" ca="1" si="5"/>
        <v>0</v>
      </c>
      <c r="C67" s="96"/>
      <c r="D67" s="76" t="s">
        <v>26</v>
      </c>
      <c r="E67" s="76"/>
      <c r="F67" s="210" t="s">
        <v>246</v>
      </c>
      <c r="G67" s="76"/>
      <c r="H67" s="96"/>
      <c r="I67" s="302">
        <f t="shared" ca="1" si="6"/>
        <v>0</v>
      </c>
      <c r="J67" s="303"/>
      <c r="K67" s="306"/>
      <c r="L67" s="307"/>
      <c r="M67" s="306"/>
      <c r="N67" s="307"/>
      <c r="O67" s="306"/>
      <c r="P67" s="307"/>
      <c r="Q67" s="306"/>
      <c r="R67" s="307"/>
      <c r="S67" s="306"/>
      <c r="T67" s="307"/>
      <c r="U67" s="306"/>
      <c r="V67" s="307"/>
    </row>
    <row r="68" spans="1:22" s="38" customFormat="1" ht="15" customHeight="1" x14ac:dyDescent="0.25">
      <c r="A68" s="101">
        <f t="shared" ca="1" si="0"/>
        <v>14</v>
      </c>
      <c r="B68" s="101">
        <f t="shared" ca="1" si="5"/>
        <v>0</v>
      </c>
      <c r="C68" s="96"/>
      <c r="D68" s="76" t="s">
        <v>26</v>
      </c>
      <c r="E68" s="76"/>
      <c r="F68" s="210" t="s">
        <v>246</v>
      </c>
      <c r="G68" s="76"/>
      <c r="H68" s="96"/>
      <c r="I68" s="302">
        <f t="shared" ca="1" si="6"/>
        <v>0</v>
      </c>
      <c r="J68" s="303"/>
      <c r="K68" s="306"/>
      <c r="L68" s="307"/>
      <c r="M68" s="306"/>
      <c r="N68" s="307"/>
      <c r="O68" s="306"/>
      <c r="P68" s="307"/>
      <c r="Q68" s="306"/>
      <c r="R68" s="307"/>
      <c r="S68" s="306"/>
      <c r="T68" s="307"/>
      <c r="U68" s="306"/>
      <c r="V68" s="307"/>
    </row>
    <row r="69" spans="1:22" s="38" customFormat="1" ht="15" customHeight="1" x14ac:dyDescent="0.25">
      <c r="A69" s="101">
        <f t="shared" ca="1" si="0"/>
        <v>14</v>
      </c>
      <c r="B69" s="101">
        <f t="shared" ca="1" si="5"/>
        <v>0</v>
      </c>
      <c r="C69" s="96"/>
      <c r="D69" s="76" t="s">
        <v>26</v>
      </c>
      <c r="E69" s="76"/>
      <c r="F69" s="210" t="s">
        <v>246</v>
      </c>
      <c r="G69" s="76"/>
      <c r="H69" s="96"/>
      <c r="I69" s="302">
        <f t="shared" ca="1" si="6"/>
        <v>0</v>
      </c>
      <c r="J69" s="303"/>
      <c r="K69" s="306"/>
      <c r="L69" s="307"/>
      <c r="M69" s="306"/>
      <c r="N69" s="307"/>
      <c r="O69" s="306"/>
      <c r="P69" s="307"/>
      <c r="Q69" s="306"/>
      <c r="R69" s="307"/>
      <c r="S69" s="306"/>
      <c r="T69" s="307"/>
      <c r="U69" s="306"/>
      <c r="V69" s="307"/>
    </row>
    <row r="70" spans="1:22" s="38" customFormat="1" ht="15" customHeight="1" x14ac:dyDescent="0.25">
      <c r="A70" s="101">
        <f t="shared" ca="1" si="0"/>
        <v>14</v>
      </c>
      <c r="B70" s="101">
        <f t="shared" ca="1" si="5"/>
        <v>0</v>
      </c>
      <c r="C70" s="96"/>
      <c r="D70" s="76" t="s">
        <v>26</v>
      </c>
      <c r="E70" s="76"/>
      <c r="F70" s="210" t="s">
        <v>246</v>
      </c>
      <c r="G70" s="76"/>
      <c r="H70" s="96"/>
      <c r="I70" s="302">
        <f t="shared" ca="1" si="6"/>
        <v>0</v>
      </c>
      <c r="J70" s="303"/>
      <c r="K70" s="306"/>
      <c r="L70" s="307"/>
      <c r="M70" s="306"/>
      <c r="N70" s="307"/>
      <c r="O70" s="306"/>
      <c r="P70" s="307"/>
      <c r="Q70" s="306"/>
      <c r="R70" s="307"/>
      <c r="S70" s="306"/>
      <c r="T70" s="307"/>
      <c r="U70" s="306"/>
      <c r="V70" s="307"/>
    </row>
    <row r="71" spans="1:22" s="38" customFormat="1" ht="15" customHeight="1" x14ac:dyDescent="0.25">
      <c r="A71" s="101">
        <f t="shared" ca="1" si="0"/>
        <v>14</v>
      </c>
      <c r="B71" s="101">
        <f t="shared" ca="1" si="5"/>
        <v>0</v>
      </c>
      <c r="C71" s="96"/>
      <c r="D71" s="76" t="s">
        <v>26</v>
      </c>
      <c r="E71" s="76"/>
      <c r="F71" s="210" t="s">
        <v>246</v>
      </c>
      <c r="G71" s="76"/>
      <c r="H71" s="96"/>
      <c r="I71" s="302">
        <f t="shared" ca="1" si="6"/>
        <v>0</v>
      </c>
      <c r="J71" s="303"/>
      <c r="K71" s="306"/>
      <c r="L71" s="307"/>
      <c r="M71" s="306"/>
      <c r="N71" s="307"/>
      <c r="O71" s="306"/>
      <c r="P71" s="307"/>
      <c r="Q71" s="306"/>
      <c r="R71" s="307"/>
      <c r="S71" s="306"/>
      <c r="T71" s="307"/>
      <c r="U71" s="306"/>
      <c r="V71" s="307"/>
    </row>
    <row r="72" spans="1:22" s="38" customFormat="1" ht="15" customHeight="1" x14ac:dyDescent="0.25">
      <c r="A72" s="101">
        <f t="shared" ca="1" si="0"/>
        <v>14</v>
      </c>
      <c r="B72" s="101">
        <f t="shared" ca="1" si="5"/>
        <v>0</v>
      </c>
      <c r="C72" s="96"/>
      <c r="D72" s="76" t="s">
        <v>26</v>
      </c>
      <c r="E72" s="76"/>
      <c r="F72" s="210" t="s">
        <v>246</v>
      </c>
      <c r="G72" s="76"/>
      <c r="H72" s="96"/>
      <c r="I72" s="302">
        <f t="shared" ca="1" si="6"/>
        <v>0</v>
      </c>
      <c r="J72" s="303"/>
      <c r="K72" s="306"/>
      <c r="L72" s="307"/>
      <c r="M72" s="306"/>
      <c r="N72" s="307"/>
      <c r="O72" s="306"/>
      <c r="P72" s="307"/>
      <c r="Q72" s="306"/>
      <c r="R72" s="307"/>
      <c r="S72" s="306"/>
      <c r="T72" s="307"/>
      <c r="U72" s="306"/>
      <c r="V72" s="307"/>
    </row>
    <row r="73" spans="1:22" s="38" customFormat="1" ht="15" customHeight="1" x14ac:dyDescent="0.25">
      <c r="A73" s="101">
        <f t="shared" ca="1" si="0"/>
        <v>14</v>
      </c>
      <c r="B73" s="101">
        <f t="shared" ca="1" si="5"/>
        <v>0</v>
      </c>
      <c r="C73" s="96"/>
      <c r="D73" s="76" t="s">
        <v>26</v>
      </c>
      <c r="E73" s="76"/>
      <c r="F73" s="210" t="s">
        <v>246</v>
      </c>
      <c r="G73" s="76"/>
      <c r="H73" s="96"/>
      <c r="I73" s="302">
        <f t="shared" ca="1" si="6"/>
        <v>0</v>
      </c>
      <c r="J73" s="303"/>
      <c r="K73" s="306"/>
      <c r="L73" s="307"/>
      <c r="M73" s="306"/>
      <c r="N73" s="307"/>
      <c r="O73" s="306"/>
      <c r="P73" s="307"/>
      <c r="Q73" s="306"/>
      <c r="R73" s="307"/>
      <c r="S73" s="306"/>
      <c r="T73" s="307"/>
      <c r="U73" s="306"/>
      <c r="V73" s="307"/>
    </row>
    <row r="74" spans="1:22" s="38" customFormat="1" ht="15" customHeight="1" x14ac:dyDescent="0.25">
      <c r="A74" s="101">
        <f t="shared" ca="1" si="0"/>
        <v>14</v>
      </c>
      <c r="B74" s="101">
        <f t="shared" ca="1" si="5"/>
        <v>0</v>
      </c>
      <c r="C74" s="96"/>
      <c r="D74" s="76" t="s">
        <v>26</v>
      </c>
      <c r="E74" s="76"/>
      <c r="F74" s="210" t="s">
        <v>246</v>
      </c>
      <c r="G74" s="76"/>
      <c r="H74" s="96"/>
      <c r="I74" s="302">
        <f t="shared" ca="1" si="6"/>
        <v>0</v>
      </c>
      <c r="J74" s="303"/>
      <c r="K74" s="306"/>
      <c r="L74" s="307"/>
      <c r="M74" s="306"/>
      <c r="N74" s="307"/>
      <c r="O74" s="306"/>
      <c r="P74" s="307"/>
      <c r="Q74" s="306"/>
      <c r="R74" s="307"/>
      <c r="S74" s="306"/>
      <c r="T74" s="307"/>
      <c r="U74" s="306"/>
      <c r="V74" s="307"/>
    </row>
    <row r="75" spans="1:22" s="38" customFormat="1" ht="15" customHeight="1" x14ac:dyDescent="0.25">
      <c r="A75" s="101">
        <f t="shared" ca="1" si="0"/>
        <v>14</v>
      </c>
      <c r="B75" s="101">
        <f t="shared" ca="1" si="5"/>
        <v>0</v>
      </c>
      <c r="C75" s="96"/>
      <c r="D75" s="76" t="s">
        <v>26</v>
      </c>
      <c r="E75" s="76"/>
      <c r="F75" s="210" t="s">
        <v>246</v>
      </c>
      <c r="G75" s="76"/>
      <c r="H75" s="96"/>
      <c r="I75" s="302">
        <f t="shared" ca="1" si="6"/>
        <v>0</v>
      </c>
      <c r="J75" s="303"/>
      <c r="K75" s="306"/>
      <c r="L75" s="307"/>
      <c r="M75" s="306"/>
      <c r="N75" s="307"/>
      <c r="O75" s="306"/>
      <c r="P75" s="307"/>
      <c r="Q75" s="306"/>
      <c r="R75" s="307"/>
      <c r="S75" s="306"/>
      <c r="T75" s="307"/>
      <c r="U75" s="306"/>
      <c r="V75" s="307"/>
    </row>
    <row r="76" spans="1:22" s="38" customFormat="1" ht="15" customHeight="1" x14ac:dyDescent="0.25">
      <c r="A76" s="101">
        <f t="shared" ca="1" si="0"/>
        <v>14</v>
      </c>
      <c r="B76" s="101">
        <f t="shared" ca="1" si="5"/>
        <v>0</v>
      </c>
      <c r="C76" s="96"/>
      <c r="D76" s="76" t="s">
        <v>26</v>
      </c>
      <c r="E76" s="76"/>
      <c r="F76" s="210" t="s">
        <v>246</v>
      </c>
      <c r="G76" s="76"/>
      <c r="H76" s="96"/>
      <c r="I76" s="302">
        <f t="shared" ca="1" si="6"/>
        <v>0</v>
      </c>
      <c r="J76" s="303"/>
      <c r="K76" s="306"/>
      <c r="L76" s="307"/>
      <c r="M76" s="306"/>
      <c r="N76" s="307"/>
      <c r="O76" s="306"/>
      <c r="P76" s="307"/>
      <c r="Q76" s="306"/>
      <c r="R76" s="307"/>
      <c r="S76" s="306"/>
      <c r="T76" s="307"/>
      <c r="U76" s="306"/>
      <c r="V76" s="307"/>
    </row>
    <row r="77" spans="1:22" s="38" customFormat="1" ht="15" customHeight="1" x14ac:dyDescent="0.25">
      <c r="A77" s="101">
        <f t="shared" ca="1" si="0"/>
        <v>14</v>
      </c>
      <c r="B77" s="101">
        <f t="shared" ca="1" si="5"/>
        <v>0</v>
      </c>
      <c r="C77" s="96"/>
      <c r="D77" s="76" t="s">
        <v>26</v>
      </c>
      <c r="E77" s="76"/>
      <c r="F77" s="210" t="s">
        <v>246</v>
      </c>
      <c r="G77" s="76"/>
      <c r="H77" s="96"/>
      <c r="I77" s="302">
        <f t="shared" ca="1" si="6"/>
        <v>0</v>
      </c>
      <c r="J77" s="303"/>
      <c r="K77" s="306"/>
      <c r="L77" s="307"/>
      <c r="M77" s="306"/>
      <c r="N77" s="307"/>
      <c r="O77" s="306"/>
      <c r="P77" s="307"/>
      <c r="Q77" s="306"/>
      <c r="R77" s="307"/>
      <c r="S77" s="306"/>
      <c r="T77" s="307"/>
      <c r="U77" s="306"/>
      <c r="V77" s="307"/>
    </row>
    <row r="78" spans="1:22" s="38" customFormat="1" ht="15" customHeight="1" x14ac:dyDescent="0.25">
      <c r="A78" s="101">
        <f t="shared" ca="1" si="0"/>
        <v>14</v>
      </c>
      <c r="B78" s="101">
        <f t="shared" ca="1" si="5"/>
        <v>0</v>
      </c>
      <c r="C78" s="96"/>
      <c r="D78" s="76" t="s">
        <v>26</v>
      </c>
      <c r="E78" s="76"/>
      <c r="F78" s="210" t="s">
        <v>246</v>
      </c>
      <c r="G78" s="76"/>
      <c r="H78" s="96"/>
      <c r="I78" s="302">
        <f t="shared" ca="1" si="6"/>
        <v>0</v>
      </c>
      <c r="J78" s="303"/>
      <c r="K78" s="306"/>
      <c r="L78" s="307"/>
      <c r="M78" s="306"/>
      <c r="N78" s="307"/>
      <c r="O78" s="306"/>
      <c r="P78" s="307"/>
      <c r="Q78" s="306"/>
      <c r="R78" s="307"/>
      <c r="S78" s="306"/>
      <c r="T78" s="307"/>
      <c r="U78" s="306"/>
      <c r="V78" s="307"/>
    </row>
    <row r="79" spans="1:22" s="38" customFormat="1" ht="15" customHeight="1" x14ac:dyDescent="0.25">
      <c r="A79" s="101">
        <f t="shared" ca="1" si="0"/>
        <v>14</v>
      </c>
      <c r="B79" s="101">
        <f t="shared" ca="1" si="5"/>
        <v>0</v>
      </c>
      <c r="C79" s="96"/>
      <c r="D79" s="76" t="s">
        <v>26</v>
      </c>
      <c r="E79" s="76"/>
      <c r="F79" s="210" t="s">
        <v>246</v>
      </c>
      <c r="G79" s="76"/>
      <c r="H79" s="96"/>
      <c r="I79" s="302">
        <f t="shared" ca="1" si="6"/>
        <v>0</v>
      </c>
      <c r="J79" s="303"/>
      <c r="K79" s="306"/>
      <c r="L79" s="307"/>
      <c r="M79" s="306"/>
      <c r="N79" s="307"/>
      <c r="O79" s="306"/>
      <c r="P79" s="307"/>
      <c r="Q79" s="306"/>
      <c r="R79" s="307"/>
      <c r="S79" s="306"/>
      <c r="T79" s="307"/>
      <c r="U79" s="306"/>
      <c r="V79" s="307"/>
    </row>
    <row r="80" spans="1:22" s="38" customFormat="1" ht="15" customHeight="1" x14ac:dyDescent="0.25">
      <c r="A80" s="101">
        <f t="shared" ca="1" si="0"/>
        <v>14</v>
      </c>
      <c r="B80" s="101">
        <f t="shared" ca="1" si="5"/>
        <v>0</v>
      </c>
      <c r="C80" s="96"/>
      <c r="D80" s="76" t="s">
        <v>26</v>
      </c>
      <c r="E80" s="76"/>
      <c r="F80" s="210" t="s">
        <v>246</v>
      </c>
      <c r="G80" s="76"/>
      <c r="H80" s="73"/>
      <c r="I80" s="302">
        <f t="shared" ca="1" si="6"/>
        <v>0</v>
      </c>
      <c r="J80" s="303"/>
      <c r="K80" s="306"/>
      <c r="L80" s="307"/>
      <c r="M80" s="306"/>
      <c r="N80" s="307"/>
      <c r="O80" s="306"/>
      <c r="P80" s="307"/>
      <c r="Q80" s="306"/>
      <c r="R80" s="307"/>
      <c r="S80" s="306"/>
      <c r="T80" s="307"/>
      <c r="U80" s="306"/>
      <c r="V80" s="307"/>
    </row>
    <row r="81" spans="1:22" s="38" customFormat="1" ht="15" customHeight="1" x14ac:dyDescent="0.25">
      <c r="A81" s="101">
        <f t="shared" ca="1" si="0"/>
        <v>15</v>
      </c>
      <c r="B81" s="101">
        <v>20</v>
      </c>
      <c r="C81" s="96"/>
      <c r="D81" s="210"/>
      <c r="E81" s="76"/>
      <c r="F81" s="210"/>
      <c r="G81" s="76"/>
      <c r="H81" s="73"/>
      <c r="I81" s="302">
        <f t="shared" ca="1" si="6"/>
        <v>0</v>
      </c>
      <c r="J81" s="303"/>
      <c r="K81" s="306"/>
      <c r="L81" s="307"/>
      <c r="M81" s="306"/>
      <c r="N81" s="307"/>
      <c r="O81" s="306"/>
      <c r="P81" s="307"/>
      <c r="Q81" s="306"/>
      <c r="R81" s="307"/>
      <c r="S81" s="306"/>
      <c r="T81" s="307"/>
      <c r="U81" s="306"/>
      <c r="V81" s="307"/>
    </row>
    <row r="82" spans="1:22" s="38" customFormat="1" ht="15" customHeight="1" x14ac:dyDescent="0.25">
      <c r="A82" s="101">
        <f t="shared" ca="1" si="0"/>
        <v>16</v>
      </c>
      <c r="B82" s="101">
        <f>ROW()+200</f>
        <v>282</v>
      </c>
      <c r="C82" s="215"/>
      <c r="D82" s="215" t="s">
        <v>222</v>
      </c>
      <c r="E82" s="213"/>
      <c r="F82" s="213"/>
      <c r="G82" s="213"/>
      <c r="H82" s="214"/>
      <c r="I82" s="304">
        <f ca="1">SUM(I61:J80)</f>
        <v>0</v>
      </c>
      <c r="J82" s="305"/>
      <c r="K82" s="300">
        <f>SUM(K61:L80)</f>
        <v>0</v>
      </c>
      <c r="L82" s="301"/>
      <c r="M82" s="300">
        <f>SUM(M61:N80)</f>
        <v>0</v>
      </c>
      <c r="N82" s="301"/>
      <c r="O82" s="300">
        <f>SUM(O61:P80)</f>
        <v>0</v>
      </c>
      <c r="P82" s="301"/>
      <c r="Q82" s="300">
        <f>SUM(Q61:R80)</f>
        <v>0</v>
      </c>
      <c r="R82" s="301"/>
      <c r="S82" s="300">
        <f>SUM(S61:T80)</f>
        <v>0</v>
      </c>
      <c r="T82" s="301"/>
      <c r="U82" s="300">
        <f>SUM(U61:V80)</f>
        <v>0</v>
      </c>
      <c r="V82" s="301"/>
    </row>
    <row r="83" spans="1:22" s="38" customFormat="1" ht="15" customHeight="1" x14ac:dyDescent="0.25">
      <c r="A83" s="101">
        <f t="shared" ca="1" si="0"/>
        <v>17</v>
      </c>
      <c r="B83" s="101">
        <v>20</v>
      </c>
      <c r="C83" s="96"/>
      <c r="D83" s="211"/>
      <c r="E83" s="96"/>
      <c r="F83" s="29"/>
      <c r="G83" s="29"/>
      <c r="H83" s="28"/>
      <c r="I83" s="302">
        <f ca="1">SUMIFS(83:83,$23:$23,TRUE,$59:$59,"Costs")</f>
        <v>0</v>
      </c>
      <c r="J83" s="303"/>
      <c r="K83" s="141"/>
      <c r="L83" s="112"/>
      <c r="M83" s="96"/>
      <c r="N83" s="112"/>
      <c r="O83" s="96"/>
      <c r="P83" s="112"/>
      <c r="Q83" s="96"/>
      <c r="R83" s="112"/>
      <c r="S83" s="96"/>
      <c r="T83" s="112"/>
      <c r="U83" s="96"/>
      <c r="V83" s="112"/>
    </row>
  </sheetData>
  <sheetProtection algorithmName="SHA-512" hashValue="iaZ2Od5UGC3nIV4gDv3EtA0xVZAq1EiH8H4/iosFINYdtCnp3UyTu8vNnAkvbbESz38OFmdUiBxqGvseMn/K8g==" saltValue="SGh06IMmUPVB1V05fjMFUA==" spinCount="100000" sheet="1" objects="1" scenarios="1"/>
  <dataConsolidate/>
  <mergeCells count="168">
    <mergeCell ref="F4:G4"/>
    <mergeCell ref="F11:G11"/>
    <mergeCell ref="F13:G13"/>
    <mergeCell ref="F16:G16"/>
    <mergeCell ref="F19:G19"/>
    <mergeCell ref="F21:G21"/>
    <mergeCell ref="U59:V59"/>
    <mergeCell ref="I61:J61"/>
    <mergeCell ref="K61:L61"/>
    <mergeCell ref="M61:N61"/>
    <mergeCell ref="O61:P61"/>
    <mergeCell ref="Q61:R61"/>
    <mergeCell ref="S61:T61"/>
    <mergeCell ref="U61:V61"/>
    <mergeCell ref="I59:J59"/>
    <mergeCell ref="K59:L59"/>
    <mergeCell ref="M59:N59"/>
    <mergeCell ref="O59:P59"/>
    <mergeCell ref="Q59:R59"/>
    <mergeCell ref="S59:T59"/>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72:V72"/>
    <mergeCell ref="I73:J73"/>
    <mergeCell ref="K73:L73"/>
    <mergeCell ref="M73:N73"/>
    <mergeCell ref="O73:P73"/>
    <mergeCell ref="Q73:R73"/>
    <mergeCell ref="S73:T73"/>
    <mergeCell ref="U73:V73"/>
    <mergeCell ref="I72:J72"/>
    <mergeCell ref="K72:L72"/>
    <mergeCell ref="M72:N72"/>
    <mergeCell ref="O72:P72"/>
    <mergeCell ref="Q72:R72"/>
    <mergeCell ref="S72:T72"/>
    <mergeCell ref="U74:V74"/>
    <mergeCell ref="I75:J75"/>
    <mergeCell ref="K75:L75"/>
    <mergeCell ref="M75:N75"/>
    <mergeCell ref="O75:P75"/>
    <mergeCell ref="Q75:R75"/>
    <mergeCell ref="S75:T75"/>
    <mergeCell ref="U75:V75"/>
    <mergeCell ref="I74:J74"/>
    <mergeCell ref="K74:L74"/>
    <mergeCell ref="M74:N74"/>
    <mergeCell ref="O74:P74"/>
    <mergeCell ref="Q74:R74"/>
    <mergeCell ref="S74:T74"/>
    <mergeCell ref="U76:V76"/>
    <mergeCell ref="I77:J77"/>
    <mergeCell ref="K77:L77"/>
    <mergeCell ref="M77:N77"/>
    <mergeCell ref="O77:P77"/>
    <mergeCell ref="Q77:R77"/>
    <mergeCell ref="S77:T77"/>
    <mergeCell ref="U77:V77"/>
    <mergeCell ref="I76:J76"/>
    <mergeCell ref="K76:L76"/>
    <mergeCell ref="M76:N76"/>
    <mergeCell ref="O76:P76"/>
    <mergeCell ref="Q76:R76"/>
    <mergeCell ref="S76:T76"/>
    <mergeCell ref="U78:V78"/>
    <mergeCell ref="I79:J79"/>
    <mergeCell ref="K79:L79"/>
    <mergeCell ref="M79:N79"/>
    <mergeCell ref="O79:P79"/>
    <mergeCell ref="Q79:R79"/>
    <mergeCell ref="S79:T79"/>
    <mergeCell ref="U79:V79"/>
    <mergeCell ref="I78:J78"/>
    <mergeCell ref="K78:L78"/>
    <mergeCell ref="M78:N78"/>
    <mergeCell ref="O78:P78"/>
    <mergeCell ref="Q78:R78"/>
    <mergeCell ref="S78:T78"/>
    <mergeCell ref="U82:V82"/>
    <mergeCell ref="I83:J83"/>
    <mergeCell ref="I82:J82"/>
    <mergeCell ref="K82:L82"/>
    <mergeCell ref="M82:N82"/>
    <mergeCell ref="O82:P82"/>
    <mergeCell ref="Q82:R82"/>
    <mergeCell ref="S82:T82"/>
    <mergeCell ref="U80:V80"/>
    <mergeCell ref="I81:J81"/>
    <mergeCell ref="K81:L81"/>
    <mergeCell ref="M81:N81"/>
    <mergeCell ref="O81:P81"/>
    <mergeCell ref="Q81:R81"/>
    <mergeCell ref="S81:T81"/>
    <mergeCell ref="U81:V81"/>
    <mergeCell ref="I80:J80"/>
    <mergeCell ref="K80:L80"/>
    <mergeCell ref="M80:N80"/>
    <mergeCell ref="O80:P80"/>
    <mergeCell ref="Q80:R80"/>
    <mergeCell ref="S80:T80"/>
  </mergeCells>
  <conditionalFormatting sqref="C5">
    <cfRule type="expression" dxfId="12" priority="2">
      <formula>$C$5&lt;&gt;""</formula>
    </cfRule>
  </conditionalFormatting>
  <conditionalFormatting sqref="F21:G21">
    <cfRule type="expression" dxfId="11" priority="11">
      <formula>$F$21="Project duration exceeds max years"</formula>
    </cfRule>
  </conditionalFormatting>
  <conditionalFormatting sqref="G1:G14 G16:G1048576">
    <cfRule type="expression" dxfId="10" priority="14">
      <formula>AND(D1&lt;&gt;INDEX(INDIRECT($I$13),1,1),G1=INDEX(INDIRECT($I$12),1,1))</formula>
    </cfRule>
  </conditionalFormatting>
  <conditionalFormatting sqref="H1:H1048576">
    <cfRule type="expression" dxfId="9" priority="10">
      <formula>E1="NoPS"</formula>
    </cfRule>
    <cfRule type="expression" dxfId="8" priority="12">
      <formula>H1=INDEX(INDIRECT("PS_ScientificArea"),1,1)</formula>
    </cfRule>
  </conditionalFormatting>
  <conditionalFormatting sqref="H13">
    <cfRule type="expression" dxfId="7" priority="9">
      <formula>$F$13&lt;&gt;"Other Danish research Institution"</formula>
    </cfRule>
  </conditionalFormatting>
  <conditionalFormatting sqref="J28">
    <cfRule type="expression" dxfId="6" priority="13">
      <formula>$F$27&lt;&gt;""</formula>
    </cfRule>
  </conditionalFormatting>
  <conditionalFormatting sqref="M1:N1048576">
    <cfRule type="expression" dxfId="5" priority="8">
      <formula>$M$26="0 months"</formula>
    </cfRule>
  </conditionalFormatting>
  <conditionalFormatting sqref="O1:P1048576">
    <cfRule type="expression" dxfId="4" priority="7">
      <formula>$O$26="0 months"</formula>
    </cfRule>
  </conditionalFormatting>
  <conditionalFormatting sqref="Q1:R1048576">
    <cfRule type="expression" dxfId="3" priority="6">
      <formula>$Q$26="0 months"</formula>
    </cfRule>
  </conditionalFormatting>
  <conditionalFormatting sqref="S1:T1048576">
    <cfRule type="expression" dxfId="2" priority="5">
      <formula>$S$26="0 months"</formula>
    </cfRule>
  </conditionalFormatting>
  <conditionalFormatting sqref="U1:V1048576">
    <cfRule type="expression" dxfId="1" priority="4">
      <formula>$U$26="0 months"</formula>
    </cfRule>
  </conditionalFormatting>
  <dataValidations count="12">
    <dataValidation type="custom" allowBlank="1" showInputMessage="1" showErrorMessage="1" error="Select title and enter max 2 decimal places_x000a_(ensure the FTE is within the limit for the given period)" sqref="K32:K51 S32:S51 M32:M51 O32:O51 Q32:Q51 U32:U51" xr:uid="{2B94DAC0-DF91-47C1-AF55-B0A766CCA3C3}">
      <formula1>AND($D32&lt;&gt;INDEX(INDIRECT($I$13),1),ISNUMBER(K32),ROUND(K32,2)=K32,K32&lt;=ROUNDUP(DATEDIF(K$25,L$25+1,"m")/12,2))</formula1>
    </dataValidation>
    <dataValidation type="custom" allowBlank="1" showInputMessage="1" showErrorMessage="1" error="Select title and enter whole numbers only" sqref="L32:L51 T32:T51 N32:N51 P32:P51 R32:R51 V32:V51" xr:uid="{58F976EE-0395-4BEA-B936-79B7CF3E6AEA}">
      <formula1>AND($D32&lt;&gt;INDEX(INDIRECT($I$13),1),ISNUMBER(L32),ROUND(L32,0)=L32)</formula1>
    </dataValidation>
    <dataValidation type="custom" allowBlank="1" showInputMessage="1" showErrorMessage="1" error="Select operational cost and enter whole numbers only" sqref="K61:V80" xr:uid="{D318F000-486E-4FFD-A81B-C916DEA771BA}">
      <formula1>AND($D61&lt;&gt;INDEX(INDIRECT($I$14),1), ROUND(K61,0)=K61)</formula1>
    </dataValidation>
    <dataValidation type="list" allowBlank="1" showInputMessage="1" showErrorMessage="1" sqref="D61:D80" xr:uid="{074229FB-DB96-437F-BDE6-98CE7A5EECCF}">
      <formula1>INDIRECT($I$14)</formula1>
    </dataValidation>
    <dataValidation type="list" allowBlank="1" showInputMessage="1" showErrorMessage="1" sqref="F13:G13 G32:G51 G53" xr:uid="{DA22B041-3D58-45AE-99DE-3A2C3BFA8787}">
      <formula1>INDIRECT($I$12)</formula1>
    </dataValidation>
    <dataValidation type="list" allowBlank="1" showInputMessage="1" showErrorMessage="1" sqref="H32:H51 H53" xr:uid="{C134C59F-B991-41D9-AF94-098AB86D6D8D}">
      <formula1>INDIRECT(E32)</formula1>
    </dataValidation>
    <dataValidation type="list" allowBlank="1" showInputMessage="1" showErrorMessage="1" sqref="D32:D51" xr:uid="{CE4206DE-D71A-43E6-BF4D-F014DC64ACBF}">
      <formula1>INDIRECT($I$13)</formula1>
    </dataValidation>
    <dataValidation type="decimal" allowBlank="1" showInputMessage="1" showErrorMessage="1" error="FTE too high for the given budget period" sqref="S55 Q55 O55 K55 M55 U55" xr:uid="{F947CAC2-5F50-4944-A809-3C471B133ADA}">
      <formula1>0</formula1>
      <formula2>ROUNDUP(DATEDIF(K$25,L$25+1,"m")/12,1)</formula2>
    </dataValidation>
    <dataValidation type="decimal" allowBlank="1" showInputMessage="1" showErrorMessage="1" sqref="R55 P55 N55 L55 V55 W61:XFD82 T55" xr:uid="{EDD3F421-EDA7-4EFD-AE36-49E974E20C21}">
      <formula1>0</formula1>
      <formula2>1000000000</formula2>
    </dataValidation>
    <dataValidation type="list" allowBlank="1" showInputMessage="1" showErrorMessage="1" sqref="F15 F18" xr:uid="{2AD36794-531D-4A05-9B81-DCA43026E3EA}">
      <formula1>INDIRECT("Months[Month]")</formula1>
    </dataValidation>
    <dataValidation type="list" allowBlank="1" showInputMessage="1" showErrorMessage="1" sqref="G18" xr:uid="{0E1AD7B7-5CC9-413E-ADBA-916186FB968D}">
      <formula1>INDIRECT("Years")</formula1>
    </dataValidation>
    <dataValidation type="list" allowBlank="1" showInputMessage="1" showErrorMessage="1" sqref="G15" xr:uid="{39825C27-289C-4954-8EEB-E0B387FC071D}">
      <formula1>INDIRECT("StartYear")</formula1>
    </dataValidation>
  </dataValidations>
  <pageMargins left="0.25" right="0.25" top="0.75" bottom="0.75" header="0.3" footer="0.3"/>
  <pageSetup paperSize="9" scale="3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4966A088-E3B8-4BBA-B251-E10815F7AEEA}">
            <xm:f>AND('Start page'!$C$22&lt;&gt;$F$4,$F$4&lt;&gt;"")</xm:f>
            <x14:dxf>
              <font>
                <color theme="2"/>
              </font>
              <fill>
                <patternFill>
                  <bgColor theme="2"/>
                </patternFill>
              </fill>
              <border>
                <left/>
                <right/>
                <top/>
                <bottom/>
                <vertical/>
                <horizontal/>
              </border>
            </x14:dxf>
          </x14:cfRule>
          <xm:sqref>A2:XFD14 A16:XFD1048576 A15:F15 H15:XFD15</xm:sqref>
        </x14:conditionalFormatting>
        <x14:conditionalFormatting xmlns:xm="http://schemas.microsoft.com/office/excel/2006/main">
          <x14:cfRule type="expression" priority="1" id="{6CE3CB6A-76C9-4DB4-A413-610CF6DBAC62}">
            <xm:f>AND('Start page'!$C$22&lt;&gt;$F$4,$F$4&lt;&gt;"")</xm:f>
            <x14:dxf>
              <font>
                <color theme="2"/>
              </font>
              <fill>
                <patternFill>
                  <bgColor theme="2"/>
                </patternFill>
              </fill>
              <border>
                <left/>
                <right/>
                <top/>
                <bottom/>
                <vertical/>
                <horizontal/>
              </border>
            </x14:dxf>
          </x14:cfRule>
          <xm:sqref>G15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7BE73-116D-43D4-AB8F-3CEBCA2EC992}">
  <dimension ref="A1:V78"/>
  <sheetViews>
    <sheetView showGridLines="0" zoomScaleNormal="100" workbookViewId="0">
      <selection activeCell="N31" sqref="N31"/>
    </sheetView>
  </sheetViews>
  <sheetFormatPr defaultColWidth="0" defaultRowHeight="15" customHeight="1" zeroHeight="1" x14ac:dyDescent="0.25"/>
  <cols>
    <col min="1" max="2" width="1.7109375" style="129" customWidth="1"/>
    <col min="3" max="3" width="1.7109375" style="139" customWidth="1"/>
    <col min="4" max="4" width="40.7109375" style="165" customWidth="1"/>
    <col min="5" max="5" width="1.7109375" style="165" customWidth="1"/>
    <col min="6" max="7" width="23.7109375" style="165" customWidth="1"/>
    <col min="8" max="8" width="25.7109375" style="165" customWidth="1"/>
    <col min="9" max="12" width="13.7109375" style="165" customWidth="1"/>
    <col min="13" max="22" width="13.7109375" style="139" customWidth="1"/>
    <col min="23" max="16384" width="11.7109375" style="21" hidden="1"/>
  </cols>
  <sheetData>
    <row r="1" spans="1:22" ht="49.5" customHeight="1" x14ac:dyDescent="0.25">
      <c r="C1" s="86"/>
      <c r="D1" s="85"/>
      <c r="E1" s="85"/>
      <c r="F1" s="85"/>
      <c r="G1" s="85"/>
      <c r="H1" s="85"/>
      <c r="I1" s="193"/>
      <c r="J1" s="188"/>
      <c r="K1" s="192"/>
      <c r="L1" s="104"/>
      <c r="M1" s="191"/>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92</v>
      </c>
      <c r="E4" s="9"/>
      <c r="F4" s="290" t="s">
        <v>84</v>
      </c>
      <c r="G4" s="291"/>
      <c r="H4" s="9"/>
      <c r="I4" s="9"/>
      <c r="J4" s="9"/>
      <c r="K4" s="9"/>
      <c r="L4" s="9"/>
      <c r="M4" s="9"/>
      <c r="N4" s="9"/>
      <c r="O4" s="9"/>
      <c r="P4" s="9"/>
      <c r="Q4" s="9"/>
      <c r="R4" s="9"/>
      <c r="S4" s="9"/>
      <c r="T4" s="9"/>
      <c r="U4" s="9"/>
      <c r="V4" s="9"/>
    </row>
    <row r="5" spans="1:22" s="94" customFormat="1" ht="15" customHeight="1" x14ac:dyDescent="0.25">
      <c r="A5" s="106"/>
      <c r="B5" s="106"/>
      <c r="C5" s="9"/>
      <c r="D5" s="9"/>
      <c r="E5" s="9"/>
      <c r="F5" s="9"/>
      <c r="G5" s="9"/>
      <c r="H5" s="9"/>
      <c r="I5" s="9"/>
      <c r="J5" s="9"/>
      <c r="K5" s="9"/>
      <c r="L5" s="9"/>
      <c r="M5" s="9"/>
      <c r="N5" s="9"/>
      <c r="O5" s="9"/>
      <c r="P5" s="9"/>
      <c r="Q5" s="9"/>
      <c r="R5" s="9"/>
      <c r="S5" s="9"/>
      <c r="T5" s="9"/>
      <c r="U5" s="9"/>
      <c r="V5" s="9"/>
    </row>
    <row r="6" spans="1:22" s="128" customFormat="1" ht="15" customHeight="1" x14ac:dyDescent="0.25">
      <c r="A6" s="106"/>
      <c r="B6" s="106"/>
      <c r="C6" s="87"/>
      <c r="D6" s="184"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94" customFormat="1" ht="15" customHeight="1" x14ac:dyDescent="0.25">
      <c r="A7" s="106"/>
      <c r="B7" s="106"/>
      <c r="C7" s="90"/>
      <c r="D7" s="88" t="s">
        <v>39</v>
      </c>
      <c r="E7" s="88"/>
      <c r="F7" s="89"/>
      <c r="G7" s="89"/>
      <c r="H7" s="89"/>
      <c r="I7" s="90"/>
      <c r="J7" s="90"/>
      <c r="K7" s="90"/>
      <c r="L7" s="90"/>
      <c r="M7" s="90"/>
      <c r="N7" s="90"/>
      <c r="O7" s="90"/>
      <c r="P7" s="90"/>
      <c r="Q7" s="90"/>
      <c r="R7" s="90"/>
      <c r="S7" s="90"/>
      <c r="T7" s="90"/>
      <c r="U7" s="90"/>
      <c r="V7" s="90"/>
    </row>
    <row r="8" spans="1:22" s="94" customFormat="1" ht="15" customHeight="1" x14ac:dyDescent="0.25">
      <c r="A8" s="106"/>
      <c r="B8" s="106"/>
      <c r="C8" s="9"/>
      <c r="D8" s="9"/>
      <c r="E8" s="9"/>
      <c r="F8" s="9"/>
      <c r="G8" s="9"/>
      <c r="H8" s="9"/>
      <c r="I8" s="138"/>
      <c r="J8" s="9"/>
      <c r="K8" s="9"/>
      <c r="L8" s="9"/>
      <c r="M8" s="9"/>
      <c r="N8" s="9"/>
      <c r="O8" s="9"/>
      <c r="P8" s="9"/>
      <c r="Q8" s="9"/>
      <c r="R8" s="9"/>
      <c r="S8" s="9"/>
      <c r="T8" s="9"/>
      <c r="U8" s="9"/>
      <c r="V8" s="9"/>
    </row>
    <row r="9" spans="1:22" s="94" customFormat="1" x14ac:dyDescent="0.25">
      <c r="A9" s="106"/>
      <c r="B9" s="106"/>
      <c r="C9" s="9"/>
      <c r="D9" s="130" t="s">
        <v>129</v>
      </c>
      <c r="E9" s="130"/>
      <c r="F9" s="315"/>
      <c r="G9" s="316"/>
      <c r="H9" s="9"/>
      <c r="I9" s="157"/>
      <c r="J9" s="9"/>
      <c r="K9" s="9"/>
      <c r="L9" s="9"/>
      <c r="M9" s="9"/>
      <c r="N9" s="9"/>
      <c r="O9" s="9"/>
      <c r="P9" s="9"/>
      <c r="Q9" s="9"/>
      <c r="R9" s="9"/>
      <c r="S9" s="9"/>
      <c r="T9" s="9"/>
      <c r="U9" s="9"/>
      <c r="V9" s="9"/>
    </row>
    <row r="10" spans="1:22" s="94" customFormat="1" ht="15" customHeight="1" x14ac:dyDescent="0.25">
      <c r="A10" s="106"/>
      <c r="B10" s="106"/>
      <c r="C10" s="9"/>
      <c r="D10" s="130"/>
      <c r="E10" s="130"/>
      <c r="F10" s="130"/>
      <c r="G10" s="130"/>
      <c r="H10" s="9"/>
      <c r="I10" s="69"/>
      <c r="J10" s="9"/>
      <c r="K10" s="9"/>
      <c r="L10" s="9"/>
      <c r="M10" s="9"/>
      <c r="N10" s="9"/>
      <c r="O10" s="9"/>
      <c r="P10" s="9"/>
      <c r="Q10" s="9"/>
      <c r="R10" s="9"/>
      <c r="S10" s="9"/>
      <c r="T10" s="9"/>
      <c r="U10" s="9"/>
      <c r="V10" s="9"/>
    </row>
    <row r="11" spans="1:22" s="94" customFormat="1" ht="15" customHeight="1" x14ac:dyDescent="0.25">
      <c r="A11" s="106"/>
      <c r="B11" s="106"/>
      <c r="C11" s="9"/>
      <c r="D11" s="130" t="s">
        <v>127</v>
      </c>
      <c r="E11" s="9"/>
      <c r="F11" s="315" t="s">
        <v>128</v>
      </c>
      <c r="G11" s="316"/>
      <c r="H11" s="9"/>
      <c r="I11" s="156"/>
      <c r="J11" s="9"/>
      <c r="K11" s="9"/>
      <c r="L11" s="9"/>
      <c r="M11" s="9"/>
      <c r="N11" s="9"/>
      <c r="O11" s="9"/>
      <c r="P11" s="9"/>
      <c r="Q11" s="9"/>
      <c r="R11" s="9"/>
      <c r="S11" s="9"/>
      <c r="T11" s="9"/>
      <c r="U11" s="9"/>
      <c r="V11" s="9"/>
    </row>
    <row r="12" spans="1:22" s="94" customFormat="1" ht="15" customHeight="1" x14ac:dyDescent="0.25">
      <c r="A12" s="106"/>
      <c r="B12" s="106"/>
      <c r="C12" s="9"/>
      <c r="D12" s="137"/>
      <c r="E12" s="130"/>
      <c r="F12" s="103"/>
      <c r="G12" s="103"/>
      <c r="H12" s="9" t="s">
        <v>60</v>
      </c>
      <c r="I12" s="8"/>
      <c r="J12" s="9"/>
      <c r="K12" s="9"/>
      <c r="L12" s="9"/>
      <c r="M12" s="9"/>
      <c r="N12" s="9"/>
      <c r="O12" s="9"/>
      <c r="P12" s="9"/>
      <c r="Q12" s="9"/>
      <c r="R12" s="9"/>
      <c r="S12" s="9"/>
      <c r="T12" s="9"/>
      <c r="U12" s="9"/>
      <c r="V12" s="9"/>
    </row>
    <row r="13" spans="1:22" s="94" customFormat="1" ht="15" customHeight="1" x14ac:dyDescent="0.25">
      <c r="A13" s="106"/>
      <c r="B13" s="106"/>
      <c r="C13" s="9"/>
      <c r="D13" s="130" t="s">
        <v>179</v>
      </c>
      <c r="E13" s="130"/>
      <c r="F13" s="331"/>
      <c r="G13" s="332"/>
      <c r="H13" s="59"/>
      <c r="I13" s="138"/>
      <c r="J13" s="9"/>
      <c r="K13" s="9"/>
      <c r="L13" s="9"/>
      <c r="M13" s="9"/>
      <c r="N13" s="9"/>
      <c r="O13" s="9"/>
      <c r="P13" s="9"/>
      <c r="Q13" s="9"/>
      <c r="R13" s="9"/>
      <c r="S13" s="9"/>
      <c r="T13" s="9"/>
      <c r="U13" s="9"/>
      <c r="V13" s="9"/>
    </row>
    <row r="14" spans="1:22" s="94" customFormat="1" ht="15" customHeight="1" x14ac:dyDescent="0.25">
      <c r="A14" s="106"/>
      <c r="B14" s="106"/>
      <c r="C14" s="132"/>
      <c r="D14" s="130" t="s">
        <v>180</v>
      </c>
      <c r="E14" s="130"/>
      <c r="F14" s="333"/>
      <c r="G14" s="334"/>
      <c r="H14" s="61"/>
      <c r="I14" s="138"/>
      <c r="J14" s="132"/>
      <c r="K14" s="9"/>
      <c r="L14" s="9"/>
      <c r="M14" s="9"/>
      <c r="N14" s="9"/>
      <c r="O14" s="9"/>
      <c r="P14" s="9"/>
      <c r="Q14" s="9"/>
      <c r="R14" s="9"/>
      <c r="S14" s="9"/>
      <c r="T14" s="9"/>
      <c r="U14" s="9"/>
      <c r="V14" s="9"/>
    </row>
    <row r="15" spans="1:22" s="94" customFormat="1" ht="15" customHeight="1" x14ac:dyDescent="0.25">
      <c r="A15" s="106"/>
      <c r="B15" s="106"/>
      <c r="C15" s="132"/>
      <c r="D15" s="130"/>
      <c r="E15" s="130"/>
      <c r="F15" s="103"/>
      <c r="G15" s="103"/>
      <c r="H15" s="9"/>
      <c r="I15" s="138"/>
      <c r="J15" s="9"/>
      <c r="K15" s="9"/>
      <c r="L15" s="9"/>
      <c r="M15" s="9"/>
      <c r="N15" s="9"/>
      <c r="O15" s="9"/>
      <c r="P15" s="9"/>
      <c r="Q15" s="9"/>
      <c r="R15" s="9"/>
      <c r="S15" s="9"/>
      <c r="T15" s="9"/>
      <c r="U15" s="9"/>
      <c r="V15" s="9"/>
    </row>
    <row r="16" spans="1:22" s="94" customFormat="1" ht="15" customHeight="1" x14ac:dyDescent="0.25">
      <c r="A16" s="106"/>
      <c r="B16" s="106"/>
      <c r="C16" s="9"/>
      <c r="D16" s="130" t="s">
        <v>5</v>
      </c>
      <c r="E16" s="130"/>
      <c r="F16" s="290" t="str">
        <f>IF(OR($F$13="",$F$14=""),"Enter project start and end date",DATEDIF($F$13,$F$14+1,"y")&amp;" years, "&amp;DATEDIF($F$13,$F$14+1,"ym")&amp;" months")</f>
        <v>Enter project start and end date</v>
      </c>
      <c r="G16" s="291"/>
      <c r="H16" s="131"/>
      <c r="I16" s="138"/>
      <c r="J16" s="9"/>
      <c r="K16" s="9"/>
      <c r="L16" s="9"/>
      <c r="M16" s="9"/>
      <c r="N16" s="9"/>
      <c r="O16" s="9"/>
      <c r="P16" s="9"/>
      <c r="Q16" s="9"/>
      <c r="R16" s="9"/>
      <c r="S16" s="9"/>
      <c r="T16" s="9"/>
      <c r="U16" s="9"/>
      <c r="V16" s="9"/>
    </row>
    <row r="17" spans="1:22" s="94" customFormat="1" ht="15" customHeight="1" x14ac:dyDescent="0.25">
      <c r="A17" s="106"/>
      <c r="B17" s="106"/>
      <c r="C17" s="9"/>
      <c r="D17" s="130"/>
      <c r="E17" s="130"/>
      <c r="F17" s="96"/>
      <c r="G17" s="96"/>
      <c r="H17" s="9"/>
      <c r="I17" s="138"/>
      <c r="J17" s="9"/>
      <c r="K17" s="9"/>
      <c r="L17" s="9"/>
      <c r="M17" s="9"/>
      <c r="N17" s="9"/>
      <c r="O17" s="9"/>
      <c r="P17" s="9"/>
      <c r="Q17" s="9"/>
      <c r="R17" s="9"/>
      <c r="S17" s="9"/>
      <c r="T17" s="9"/>
      <c r="U17" s="9"/>
      <c r="V17" s="9"/>
    </row>
    <row r="18" spans="1:22" s="128" customFormat="1" ht="15" customHeight="1" x14ac:dyDescent="0.25">
      <c r="A18" s="106"/>
      <c r="B18" s="106"/>
      <c r="C18" s="87"/>
      <c r="D18" s="87"/>
      <c r="E18" s="87"/>
      <c r="F18" s="87"/>
      <c r="G18" s="87"/>
      <c r="H18" s="87"/>
      <c r="I18" s="70"/>
      <c r="J18" s="70"/>
      <c r="K18" s="106"/>
      <c r="L18" s="106"/>
      <c r="M18" s="106"/>
      <c r="N18" s="106"/>
      <c r="O18" s="106"/>
      <c r="P18" s="106"/>
      <c r="Q18" s="106"/>
      <c r="R18" s="106"/>
      <c r="S18" s="106"/>
      <c r="T18" s="106"/>
      <c r="U18" s="106"/>
      <c r="V18" s="106"/>
    </row>
    <row r="19" spans="1:22" s="94" customFormat="1" ht="15" customHeight="1" x14ac:dyDescent="0.25">
      <c r="A19" s="106"/>
      <c r="B19" s="106"/>
      <c r="C19" s="90"/>
      <c r="D19" s="88" t="s">
        <v>40</v>
      </c>
      <c r="E19" s="88"/>
      <c r="F19" s="89"/>
      <c r="G19" s="89"/>
      <c r="H19" s="90"/>
      <c r="I19" s="91" t="s">
        <v>14</v>
      </c>
      <c r="J19" s="92"/>
      <c r="K19" s="93" t="str">
        <f>IF($F$13="","",YEAR($F$13))</f>
        <v/>
      </c>
      <c r="L19" s="92"/>
      <c r="M19" s="93" t="str">
        <f>IFERROR(K19+1,"")</f>
        <v/>
      </c>
      <c r="N19" s="92"/>
      <c r="O19" s="93" t="str">
        <f>IFERROR(M19+1,"")</f>
        <v/>
      </c>
      <c r="P19" s="92"/>
      <c r="Q19" s="93" t="str">
        <f>IFERROR(O19+1,"")</f>
        <v/>
      </c>
      <c r="R19" s="92"/>
      <c r="S19" s="93" t="str">
        <f>IFERROR(Q19+1,"")</f>
        <v/>
      </c>
      <c r="T19" s="92"/>
      <c r="U19" s="93" t="str">
        <f>IFERROR(S19+1,"")</f>
        <v/>
      </c>
      <c r="V19" s="92"/>
    </row>
    <row r="20" spans="1:22" s="38" customFormat="1" ht="15" customHeight="1" x14ac:dyDescent="0.25">
      <c r="A20" s="101"/>
      <c r="B20" s="101"/>
      <c r="C20" s="96"/>
      <c r="D20" s="95" t="s">
        <v>98</v>
      </c>
      <c r="E20" s="95"/>
      <c r="F20" s="96"/>
      <c r="G20" s="96"/>
      <c r="H20" s="96"/>
      <c r="I20" s="107"/>
      <c r="J20" s="108"/>
      <c r="K20" s="97">
        <f>MAX($F$13,J20+1)</f>
        <v>1</v>
      </c>
      <c r="L20" s="98">
        <f>MIN($F$14,DATE(YEAR(K20),12,31))</f>
        <v>366</v>
      </c>
      <c r="M20" s="97">
        <f>MAX($F$13,L20+1)</f>
        <v>367</v>
      </c>
      <c r="N20" s="98">
        <f>MIN($F$14,DATE(YEAR(M20),12,31))</f>
        <v>731</v>
      </c>
      <c r="O20" s="97">
        <f>MAX($F$13,N20+1)</f>
        <v>732</v>
      </c>
      <c r="P20" s="98">
        <f>MIN($F$14,DATE(YEAR(O20),12,31))</f>
        <v>1096</v>
      </c>
      <c r="Q20" s="97">
        <f>MAX($F$13,P20+1)</f>
        <v>1097</v>
      </c>
      <c r="R20" s="98">
        <f>MIN($F$14,DATE(YEAR(Q20),12,31))</f>
        <v>1461</v>
      </c>
      <c r="S20" s="97">
        <f>MAX($F$13,R20+1)</f>
        <v>1462</v>
      </c>
      <c r="T20" s="98">
        <f>MIN($F$14,DATE(YEAR(S20),12,31))</f>
        <v>1827</v>
      </c>
      <c r="U20" s="97">
        <f>MAX($F$13,T20+1)</f>
        <v>1828</v>
      </c>
      <c r="V20" s="98">
        <f>MIN($F$14,DATE(YEAR(U20),12,31))</f>
        <v>2192</v>
      </c>
    </row>
    <row r="21" spans="1:22" s="38" customFormat="1" ht="15" customHeight="1" x14ac:dyDescent="0.25">
      <c r="A21" s="101"/>
      <c r="B21" s="101"/>
      <c r="C21" s="96"/>
      <c r="D21" s="96" t="s">
        <v>27</v>
      </c>
      <c r="E21" s="96"/>
      <c r="F21" s="136"/>
      <c r="G21" s="135"/>
      <c r="H21" s="96"/>
      <c r="I21" s="109"/>
      <c r="J21" s="110"/>
      <c r="K21" s="13" t="str">
        <f>IFERROR(DATEDIF(K20,L20+1,"m")&amp;" months",0)</f>
        <v>12 months</v>
      </c>
      <c r="L21" s="99"/>
      <c r="M21" s="13" t="str">
        <f>IFERROR(DATEDIF(M20,N20+1,"m")&amp;" months",0)</f>
        <v>12 months</v>
      </c>
      <c r="N21" s="99"/>
      <c r="O21" s="13" t="str">
        <f>IFERROR(DATEDIF(O20,P20+1,"m")&amp;" months",0)</f>
        <v>12 months</v>
      </c>
      <c r="P21" s="99"/>
      <c r="Q21" s="13" t="str">
        <f>IFERROR(DATEDIF(Q20,R20+1,"m")&amp;" months",0)</f>
        <v>12 months</v>
      </c>
      <c r="R21" s="99"/>
      <c r="S21" s="13" t="str">
        <f>IFERROR(DATEDIF(S20,T20+1,"m")&amp;" months",0)</f>
        <v>12 months</v>
      </c>
      <c r="T21" s="99"/>
      <c r="U21" s="13" t="str">
        <f>IFERROR(DATEDIF(U20,V20+1,"m")&amp;" months",0)</f>
        <v>12 months</v>
      </c>
      <c r="V21" s="99"/>
    </row>
    <row r="22" spans="1:22" s="38" customFormat="1" ht="15" customHeight="1" x14ac:dyDescent="0.25">
      <c r="A22" s="101"/>
      <c r="B22" s="101"/>
      <c r="C22" s="96"/>
      <c r="D22" s="96"/>
      <c r="E22" s="96"/>
      <c r="F22" s="136" t="str">
        <f>IF($J$23=0, "",
    IF($J$23&lt;$I$18, "Please note that minimum budget amount for this grant is DKK "&amp;IF($I$18&gt;1000000, $I$18/1000000&amp;"M", $I$18/1000&amp;"K"),
        IF($J$18=0, "",
            IF($J$23&gt;$J$18, "Please note that maximum budget amount for this grant is DKK "&amp;IF($J$18&gt;1000000, $J$18/1000000&amp;"M", $J$18/1000&amp;"K"),
                ""))))</f>
        <v/>
      </c>
      <c r="G22" s="135"/>
      <c r="H22" s="96"/>
      <c r="I22" s="100"/>
      <c r="J22" s="110"/>
      <c r="K22" s="96"/>
      <c r="L22" s="111"/>
      <c r="M22" s="96"/>
      <c r="N22" s="111"/>
      <c r="O22" s="96"/>
      <c r="P22" s="111"/>
      <c r="Q22" s="96"/>
      <c r="R22" s="111"/>
      <c r="S22" s="96"/>
      <c r="T22" s="111"/>
      <c r="U22" s="96"/>
      <c r="V22" s="111"/>
    </row>
    <row r="23" spans="1:22" s="38" customFormat="1" ht="15" customHeight="1" x14ac:dyDescent="0.25">
      <c r="A23" s="101"/>
      <c r="B23" s="101"/>
      <c r="C23" s="113"/>
      <c r="D23" s="114" t="s">
        <v>15</v>
      </c>
      <c r="E23" s="114"/>
      <c r="F23" s="114"/>
      <c r="G23" s="114"/>
      <c r="H23" s="115"/>
      <c r="I23" s="116"/>
      <c r="J23" s="117">
        <f>SUM(J27:J57)</f>
        <v>0</v>
      </c>
      <c r="K23" s="113"/>
      <c r="L23" s="118">
        <f>SUM(L27:L57)</f>
        <v>0</v>
      </c>
      <c r="M23" s="113"/>
      <c r="N23" s="118">
        <f>SUM(N27:N57)</f>
        <v>0</v>
      </c>
      <c r="O23" s="113"/>
      <c r="P23" s="118">
        <f>SUM(P27:P57)</f>
        <v>0</v>
      </c>
      <c r="Q23" s="113"/>
      <c r="R23" s="118">
        <f>SUM(R27:R57)</f>
        <v>0</v>
      </c>
      <c r="S23" s="113"/>
      <c r="T23" s="118">
        <f>SUM(T27:T57)</f>
        <v>0</v>
      </c>
      <c r="U23" s="113"/>
      <c r="V23" s="118">
        <f>SUM(V27:V57)</f>
        <v>0</v>
      </c>
    </row>
    <row r="24" spans="1:22" s="38" customFormat="1" ht="15" customHeight="1" x14ac:dyDescent="0.25">
      <c r="A24" s="101"/>
      <c r="B24" s="101"/>
      <c r="C24" s="96"/>
      <c r="D24" s="136"/>
      <c r="E24" s="96"/>
      <c r="F24" s="96"/>
      <c r="G24" s="96"/>
      <c r="H24" s="96"/>
      <c r="I24" s="109"/>
      <c r="J24" s="110"/>
      <c r="K24" s="96"/>
      <c r="L24" s="112"/>
      <c r="M24" s="96"/>
      <c r="N24" s="112"/>
      <c r="O24" s="96"/>
      <c r="P24" s="112"/>
      <c r="Q24" s="96"/>
      <c r="R24" s="112"/>
      <c r="S24" s="96"/>
      <c r="T24" s="112"/>
      <c r="U24" s="96"/>
      <c r="V24" s="112"/>
    </row>
    <row r="25" spans="1:22" s="38" customFormat="1" ht="15" customHeight="1" x14ac:dyDescent="0.25">
      <c r="A25" s="101"/>
      <c r="B25" s="101"/>
      <c r="C25" s="124"/>
      <c r="D25" s="26" t="s">
        <v>29</v>
      </c>
      <c r="E25" s="142"/>
      <c r="F25" s="143"/>
      <c r="G25" s="143"/>
      <c r="H25" s="144"/>
      <c r="I25" s="119"/>
      <c r="J25" s="120" t="s">
        <v>31</v>
      </c>
      <c r="K25" s="119"/>
      <c r="L25" s="120" t="s">
        <v>29</v>
      </c>
      <c r="M25" s="145"/>
      <c r="N25" s="120" t="s">
        <v>29</v>
      </c>
      <c r="O25" s="145"/>
      <c r="P25" s="120" t="s">
        <v>29</v>
      </c>
      <c r="Q25" s="145"/>
      <c r="R25" s="120" t="s">
        <v>29</v>
      </c>
      <c r="S25" s="145"/>
      <c r="T25" s="120" t="s">
        <v>29</v>
      </c>
      <c r="U25" s="145"/>
      <c r="V25" s="120" t="s">
        <v>29</v>
      </c>
    </row>
    <row r="26" spans="1:22" s="38" customFormat="1" ht="15" customHeight="1" x14ac:dyDescent="0.25">
      <c r="A26" s="101"/>
      <c r="B26" s="101"/>
      <c r="C26" s="146"/>
      <c r="D26" s="147" t="s">
        <v>97</v>
      </c>
      <c r="E26" s="147"/>
      <c r="F26" s="148"/>
      <c r="G26" s="148"/>
      <c r="H26" s="74"/>
      <c r="I26" s="149" t="s">
        <v>91</v>
      </c>
      <c r="J26" s="134"/>
      <c r="K26" s="149"/>
      <c r="L26" s="150"/>
      <c r="M26" s="151"/>
      <c r="N26" s="150"/>
      <c r="O26" s="152"/>
      <c r="P26" s="134"/>
      <c r="Q26" s="152"/>
      <c r="R26" s="134"/>
      <c r="S26" s="152"/>
      <c r="T26" s="134"/>
      <c r="U26" s="152"/>
      <c r="V26" s="134"/>
    </row>
    <row r="27" spans="1:22" s="38" customFormat="1" ht="15" customHeight="1" x14ac:dyDescent="0.25">
      <c r="A27" s="101"/>
      <c r="B27" s="101"/>
      <c r="C27" s="102"/>
      <c r="D27" s="76" t="s">
        <v>95</v>
      </c>
      <c r="E27" s="102"/>
      <c r="F27" s="76" t="s">
        <v>120</v>
      </c>
      <c r="G27" s="96"/>
      <c r="H27" s="96"/>
      <c r="I27" s="121"/>
      <c r="J27" s="122">
        <f t="shared" ref="J27:J57" si="0">SUMIFS(27:27,$18:$18,TRUE,$25:$25,"Costs")</f>
        <v>0</v>
      </c>
      <c r="K27" s="141"/>
      <c r="L27" s="162"/>
      <c r="M27" s="141"/>
      <c r="N27" s="162"/>
      <c r="O27" s="141"/>
      <c r="P27" s="162"/>
      <c r="Q27" s="141"/>
      <c r="R27" s="162"/>
      <c r="S27" s="141"/>
      <c r="T27" s="162"/>
      <c r="U27" s="141"/>
      <c r="V27" s="162"/>
    </row>
    <row r="28" spans="1:22" s="38" customFormat="1" ht="15" customHeight="1" x14ac:dyDescent="0.25">
      <c r="A28" s="101"/>
      <c r="B28" s="101"/>
      <c r="C28" s="102"/>
      <c r="D28" s="76" t="s">
        <v>95</v>
      </c>
      <c r="E28" s="102"/>
      <c r="F28" s="76" t="s">
        <v>120</v>
      </c>
      <c r="G28" s="96"/>
      <c r="H28" s="96"/>
      <c r="I28" s="121"/>
      <c r="J28" s="122">
        <f t="shared" si="0"/>
        <v>0</v>
      </c>
      <c r="K28" s="141"/>
      <c r="L28" s="162"/>
      <c r="M28" s="141"/>
      <c r="N28" s="162"/>
      <c r="O28" s="141"/>
      <c r="P28" s="162"/>
      <c r="Q28" s="141"/>
      <c r="R28" s="162"/>
      <c r="S28" s="141"/>
      <c r="T28" s="162"/>
      <c r="U28" s="141"/>
      <c r="V28" s="162"/>
    </row>
    <row r="29" spans="1:22" s="38" customFormat="1" ht="15" customHeight="1" x14ac:dyDescent="0.25">
      <c r="A29" s="101"/>
      <c r="B29" s="101"/>
      <c r="C29" s="102"/>
      <c r="D29" s="76" t="s">
        <v>95</v>
      </c>
      <c r="E29" s="102"/>
      <c r="F29" s="76" t="s">
        <v>120</v>
      </c>
      <c r="G29" s="96"/>
      <c r="H29" s="96"/>
      <c r="I29" s="121"/>
      <c r="J29" s="122">
        <f t="shared" si="0"/>
        <v>0</v>
      </c>
      <c r="K29" s="141"/>
      <c r="L29" s="162"/>
      <c r="M29" s="141"/>
      <c r="N29" s="162"/>
      <c r="O29" s="141"/>
      <c r="P29" s="162"/>
      <c r="Q29" s="141"/>
      <c r="R29" s="162"/>
      <c r="S29" s="141"/>
      <c r="T29" s="162"/>
      <c r="U29" s="141"/>
      <c r="V29" s="162"/>
    </row>
    <row r="30" spans="1:22" s="38" customFormat="1" ht="15" customHeight="1" x14ac:dyDescent="0.25">
      <c r="A30" s="101"/>
      <c r="B30" s="101"/>
      <c r="C30" s="102"/>
      <c r="D30" s="76" t="s">
        <v>95</v>
      </c>
      <c r="E30" s="102"/>
      <c r="F30" s="76" t="s">
        <v>120</v>
      </c>
      <c r="G30" s="96"/>
      <c r="H30" s="96"/>
      <c r="I30" s="121"/>
      <c r="J30" s="122">
        <f t="shared" si="0"/>
        <v>0</v>
      </c>
      <c r="K30" s="141"/>
      <c r="L30" s="162"/>
      <c r="M30" s="141"/>
      <c r="N30" s="162"/>
      <c r="O30" s="141"/>
      <c r="P30" s="162"/>
      <c r="Q30" s="141"/>
      <c r="R30" s="162"/>
      <c r="S30" s="141"/>
      <c r="T30" s="162"/>
      <c r="U30" s="141"/>
      <c r="V30" s="162"/>
    </row>
    <row r="31" spans="1:22" s="38" customFormat="1" ht="15" customHeight="1" x14ac:dyDescent="0.25">
      <c r="A31" s="101"/>
      <c r="B31" s="101"/>
      <c r="C31" s="102"/>
      <c r="D31" s="76" t="s">
        <v>95</v>
      </c>
      <c r="E31" s="102"/>
      <c r="F31" s="76" t="s">
        <v>120</v>
      </c>
      <c r="G31" s="96"/>
      <c r="H31" s="96"/>
      <c r="I31" s="121"/>
      <c r="J31" s="122">
        <f t="shared" si="0"/>
        <v>0</v>
      </c>
      <c r="K31" s="141"/>
      <c r="L31" s="162"/>
      <c r="M31" s="141"/>
      <c r="N31" s="162"/>
      <c r="O31" s="141"/>
      <c r="P31" s="162"/>
      <c r="Q31" s="141"/>
      <c r="R31" s="162"/>
      <c r="S31" s="141"/>
      <c r="T31" s="162"/>
      <c r="U31" s="141"/>
      <c r="V31" s="162"/>
    </row>
    <row r="32" spans="1:22" s="38" customFormat="1" ht="15" customHeight="1" x14ac:dyDescent="0.25">
      <c r="A32" s="101"/>
      <c r="B32" s="101"/>
      <c r="C32" s="102"/>
      <c r="D32" s="76" t="s">
        <v>95</v>
      </c>
      <c r="E32" s="102"/>
      <c r="F32" s="76" t="s">
        <v>120</v>
      </c>
      <c r="G32" s="96"/>
      <c r="H32" s="96"/>
      <c r="I32" s="121"/>
      <c r="J32" s="122">
        <f t="shared" si="0"/>
        <v>0</v>
      </c>
      <c r="K32" s="141"/>
      <c r="L32" s="162"/>
      <c r="M32" s="141"/>
      <c r="N32" s="162"/>
      <c r="O32" s="141"/>
      <c r="P32" s="162"/>
      <c r="Q32" s="141"/>
      <c r="R32" s="162"/>
      <c r="S32" s="141"/>
      <c r="T32" s="162"/>
      <c r="U32" s="141"/>
      <c r="V32" s="162"/>
    </row>
    <row r="33" spans="1:22" s="38" customFormat="1" ht="15" customHeight="1" x14ac:dyDescent="0.25">
      <c r="A33" s="101"/>
      <c r="B33" s="101"/>
      <c r="C33" s="102"/>
      <c r="D33" s="76" t="s">
        <v>95</v>
      </c>
      <c r="E33" s="102"/>
      <c r="F33" s="76" t="s">
        <v>120</v>
      </c>
      <c r="G33" s="96"/>
      <c r="H33" s="96"/>
      <c r="I33" s="121"/>
      <c r="J33" s="122">
        <f t="shared" si="0"/>
        <v>0</v>
      </c>
      <c r="K33" s="141"/>
      <c r="L33" s="162"/>
      <c r="M33" s="141"/>
      <c r="N33" s="162"/>
      <c r="O33" s="141"/>
      <c r="P33" s="162"/>
      <c r="Q33" s="141"/>
      <c r="R33" s="162"/>
      <c r="S33" s="141"/>
      <c r="T33" s="162"/>
      <c r="U33" s="141"/>
      <c r="V33" s="162"/>
    </row>
    <row r="34" spans="1:22" s="38" customFormat="1" ht="15" customHeight="1" x14ac:dyDescent="0.25">
      <c r="A34" s="101"/>
      <c r="B34" s="101"/>
      <c r="C34" s="102"/>
      <c r="D34" s="76" t="s">
        <v>95</v>
      </c>
      <c r="E34" s="102"/>
      <c r="F34" s="76" t="s">
        <v>120</v>
      </c>
      <c r="G34" s="96"/>
      <c r="H34" s="96"/>
      <c r="I34" s="121"/>
      <c r="J34" s="122">
        <f t="shared" si="0"/>
        <v>0</v>
      </c>
      <c r="K34" s="141"/>
      <c r="L34" s="162"/>
      <c r="M34" s="141"/>
      <c r="N34" s="162"/>
      <c r="O34" s="141"/>
      <c r="P34" s="162"/>
      <c r="Q34" s="141"/>
      <c r="R34" s="162"/>
      <c r="S34" s="141"/>
      <c r="T34" s="162"/>
      <c r="U34" s="141"/>
      <c r="V34" s="162"/>
    </row>
    <row r="35" spans="1:22" s="38" customFormat="1" ht="15" customHeight="1" x14ac:dyDescent="0.25">
      <c r="A35" s="101"/>
      <c r="B35" s="101"/>
      <c r="C35" s="102"/>
      <c r="D35" s="76" t="s">
        <v>95</v>
      </c>
      <c r="E35" s="102"/>
      <c r="F35" s="76" t="s">
        <v>120</v>
      </c>
      <c r="G35" s="96"/>
      <c r="H35" s="96"/>
      <c r="I35" s="121"/>
      <c r="J35" s="122">
        <f t="shared" si="0"/>
        <v>0</v>
      </c>
      <c r="K35" s="141"/>
      <c r="L35" s="162"/>
      <c r="M35" s="141"/>
      <c r="N35" s="162"/>
      <c r="O35" s="141"/>
      <c r="P35" s="162"/>
      <c r="Q35" s="141"/>
      <c r="R35" s="162"/>
      <c r="S35" s="141"/>
      <c r="T35" s="162"/>
      <c r="U35" s="141"/>
      <c r="V35" s="162"/>
    </row>
    <row r="36" spans="1:22" s="38" customFormat="1" ht="15" customHeight="1" x14ac:dyDescent="0.25">
      <c r="A36" s="101"/>
      <c r="B36" s="101"/>
      <c r="C36" s="102"/>
      <c r="D36" s="76" t="s">
        <v>95</v>
      </c>
      <c r="E36" s="102"/>
      <c r="F36" s="76" t="s">
        <v>120</v>
      </c>
      <c r="G36" s="96"/>
      <c r="H36" s="96"/>
      <c r="I36" s="121"/>
      <c r="J36" s="122">
        <f t="shared" si="0"/>
        <v>0</v>
      </c>
      <c r="K36" s="141"/>
      <c r="L36" s="162"/>
      <c r="M36" s="141"/>
      <c r="N36" s="162"/>
      <c r="O36" s="141"/>
      <c r="P36" s="162"/>
      <c r="Q36" s="141"/>
      <c r="R36" s="162"/>
      <c r="S36" s="141"/>
      <c r="T36" s="162"/>
      <c r="U36" s="141"/>
      <c r="V36" s="162"/>
    </row>
    <row r="37" spans="1:22" s="38" customFormat="1" ht="15" customHeight="1" x14ac:dyDescent="0.25">
      <c r="A37" s="101"/>
      <c r="B37" s="101"/>
      <c r="C37" s="96"/>
      <c r="D37" s="76" t="s">
        <v>95</v>
      </c>
      <c r="E37" s="96"/>
      <c r="F37" s="76" t="s">
        <v>120</v>
      </c>
      <c r="G37" s="96"/>
      <c r="H37" s="96"/>
      <c r="I37" s="123"/>
      <c r="J37" s="122">
        <f t="shared" si="0"/>
        <v>0</v>
      </c>
      <c r="K37" s="141"/>
      <c r="L37" s="162"/>
      <c r="M37" s="141"/>
      <c r="N37" s="162"/>
      <c r="O37" s="141"/>
      <c r="P37" s="162"/>
      <c r="Q37" s="141"/>
      <c r="R37" s="162"/>
      <c r="S37" s="141"/>
      <c r="T37" s="162"/>
      <c r="U37" s="141"/>
      <c r="V37" s="162"/>
    </row>
    <row r="38" spans="1:22" s="38" customFormat="1" ht="15" customHeight="1" x14ac:dyDescent="0.25">
      <c r="A38" s="101"/>
      <c r="B38" s="101"/>
      <c r="C38" s="96"/>
      <c r="D38" s="76" t="s">
        <v>95</v>
      </c>
      <c r="E38" s="96"/>
      <c r="F38" s="76" t="s">
        <v>120</v>
      </c>
      <c r="G38" s="96"/>
      <c r="H38" s="96"/>
      <c r="I38" s="123"/>
      <c r="J38" s="122">
        <f t="shared" si="0"/>
        <v>0</v>
      </c>
      <c r="K38" s="141"/>
      <c r="L38" s="162"/>
      <c r="M38" s="141"/>
      <c r="N38" s="162"/>
      <c r="O38" s="141"/>
      <c r="P38" s="162"/>
      <c r="Q38" s="141"/>
      <c r="R38" s="162"/>
      <c r="S38" s="141"/>
      <c r="T38" s="162"/>
      <c r="U38" s="141"/>
      <c r="V38" s="162"/>
    </row>
    <row r="39" spans="1:22" s="38" customFormat="1" ht="15" customHeight="1" x14ac:dyDescent="0.25">
      <c r="A39" s="101"/>
      <c r="B39" s="101"/>
      <c r="C39" s="96"/>
      <c r="D39" s="76" t="s">
        <v>95</v>
      </c>
      <c r="E39" s="96"/>
      <c r="F39" s="76" t="s">
        <v>120</v>
      </c>
      <c r="G39" s="96"/>
      <c r="H39" s="96"/>
      <c r="I39" s="123"/>
      <c r="J39" s="122">
        <f t="shared" si="0"/>
        <v>0</v>
      </c>
      <c r="K39" s="141"/>
      <c r="L39" s="162"/>
      <c r="M39" s="141"/>
      <c r="N39" s="162"/>
      <c r="O39" s="141"/>
      <c r="P39" s="162"/>
      <c r="Q39" s="141"/>
      <c r="R39" s="162"/>
      <c r="S39" s="141"/>
      <c r="T39" s="162"/>
      <c r="U39" s="141"/>
      <c r="V39" s="162"/>
    </row>
    <row r="40" spans="1:22" s="38" customFormat="1" ht="15" customHeight="1" x14ac:dyDescent="0.25">
      <c r="A40" s="101"/>
      <c r="B40" s="101"/>
      <c r="C40" s="96"/>
      <c r="D40" s="76" t="s">
        <v>95</v>
      </c>
      <c r="E40" s="96"/>
      <c r="F40" s="76" t="s">
        <v>120</v>
      </c>
      <c r="G40" s="96"/>
      <c r="H40" s="96"/>
      <c r="I40" s="123"/>
      <c r="J40" s="122">
        <f t="shared" si="0"/>
        <v>0</v>
      </c>
      <c r="K40" s="141"/>
      <c r="L40" s="162"/>
      <c r="M40" s="141"/>
      <c r="N40" s="162"/>
      <c r="O40" s="141"/>
      <c r="P40" s="162"/>
      <c r="Q40" s="141"/>
      <c r="R40" s="162"/>
      <c r="S40" s="141"/>
      <c r="T40" s="162"/>
      <c r="U40" s="141"/>
      <c r="V40" s="162"/>
    </row>
    <row r="41" spans="1:22" s="38" customFormat="1" ht="15" customHeight="1" x14ac:dyDescent="0.25">
      <c r="A41" s="101"/>
      <c r="B41" s="101"/>
      <c r="C41" s="96"/>
      <c r="D41" s="76" t="s">
        <v>95</v>
      </c>
      <c r="E41" s="96"/>
      <c r="F41" s="76" t="s">
        <v>120</v>
      </c>
      <c r="G41" s="96"/>
      <c r="H41" s="96"/>
      <c r="I41" s="123"/>
      <c r="J41" s="122">
        <f t="shared" si="0"/>
        <v>0</v>
      </c>
      <c r="K41" s="141"/>
      <c r="L41" s="162"/>
      <c r="M41" s="141"/>
      <c r="N41" s="162"/>
      <c r="O41" s="141"/>
      <c r="P41" s="162"/>
      <c r="Q41" s="141"/>
      <c r="R41" s="162"/>
      <c r="S41" s="141"/>
      <c r="T41" s="162"/>
      <c r="U41" s="141"/>
      <c r="V41" s="162"/>
    </row>
    <row r="42" spans="1:22" s="38" customFormat="1" ht="15" customHeight="1" x14ac:dyDescent="0.25">
      <c r="A42" s="101"/>
      <c r="B42" s="101"/>
      <c r="C42" s="96"/>
      <c r="D42" s="76" t="s">
        <v>95</v>
      </c>
      <c r="E42" s="96"/>
      <c r="F42" s="76" t="s">
        <v>120</v>
      </c>
      <c r="G42" s="96"/>
      <c r="H42" s="96"/>
      <c r="I42" s="123"/>
      <c r="J42" s="122">
        <f t="shared" si="0"/>
        <v>0</v>
      </c>
      <c r="K42" s="141"/>
      <c r="L42" s="162"/>
      <c r="M42" s="141"/>
      <c r="N42" s="162"/>
      <c r="O42" s="141"/>
      <c r="P42" s="162"/>
      <c r="Q42" s="141"/>
      <c r="R42" s="162"/>
      <c r="S42" s="141"/>
      <c r="T42" s="162"/>
      <c r="U42" s="141"/>
      <c r="V42" s="162"/>
    </row>
    <row r="43" spans="1:22" s="38" customFormat="1" ht="15" customHeight="1" x14ac:dyDescent="0.25">
      <c r="A43" s="101"/>
      <c r="B43" s="101"/>
      <c r="C43" s="96"/>
      <c r="D43" s="76" t="s">
        <v>95</v>
      </c>
      <c r="E43" s="96"/>
      <c r="F43" s="76" t="s">
        <v>120</v>
      </c>
      <c r="G43" s="96"/>
      <c r="H43" s="96"/>
      <c r="I43" s="123"/>
      <c r="J43" s="122">
        <f t="shared" si="0"/>
        <v>0</v>
      </c>
      <c r="K43" s="141"/>
      <c r="L43" s="162"/>
      <c r="M43" s="141"/>
      <c r="N43" s="162"/>
      <c r="O43" s="141"/>
      <c r="P43" s="162"/>
      <c r="Q43" s="141"/>
      <c r="R43" s="162"/>
      <c r="S43" s="141"/>
      <c r="T43" s="162"/>
      <c r="U43" s="141"/>
      <c r="V43" s="162"/>
    </row>
    <row r="44" spans="1:22" s="38" customFormat="1" ht="15" customHeight="1" x14ac:dyDescent="0.25">
      <c r="A44" s="101"/>
      <c r="B44" s="101"/>
      <c r="C44" s="96"/>
      <c r="D44" s="76" t="s">
        <v>95</v>
      </c>
      <c r="E44" s="96"/>
      <c r="F44" s="76" t="s">
        <v>120</v>
      </c>
      <c r="G44" s="96"/>
      <c r="H44" s="96"/>
      <c r="I44" s="123"/>
      <c r="J44" s="122">
        <f t="shared" si="0"/>
        <v>0</v>
      </c>
      <c r="K44" s="141"/>
      <c r="L44" s="162"/>
      <c r="M44" s="141"/>
      <c r="N44" s="162"/>
      <c r="O44" s="141"/>
      <c r="P44" s="162"/>
      <c r="Q44" s="141"/>
      <c r="R44" s="162"/>
      <c r="S44" s="141"/>
      <c r="T44" s="162"/>
      <c r="U44" s="141"/>
      <c r="V44" s="162"/>
    </row>
    <row r="45" spans="1:22" s="38" customFormat="1" ht="15" customHeight="1" x14ac:dyDescent="0.25">
      <c r="A45" s="101"/>
      <c r="B45" s="101"/>
      <c r="C45" s="96"/>
      <c r="D45" s="76" t="s">
        <v>95</v>
      </c>
      <c r="E45" s="96"/>
      <c r="F45" s="76" t="s">
        <v>120</v>
      </c>
      <c r="G45" s="96"/>
      <c r="H45" s="96"/>
      <c r="I45" s="123"/>
      <c r="J45" s="122">
        <f t="shared" si="0"/>
        <v>0</v>
      </c>
      <c r="K45" s="141"/>
      <c r="L45" s="162"/>
      <c r="M45" s="141"/>
      <c r="N45" s="162"/>
      <c r="O45" s="141"/>
      <c r="P45" s="162"/>
      <c r="Q45" s="141"/>
      <c r="R45" s="162"/>
      <c r="S45" s="141"/>
      <c r="T45" s="162"/>
      <c r="U45" s="141"/>
      <c r="V45" s="162"/>
    </row>
    <row r="46" spans="1:22" s="38" customFormat="1" ht="15" customHeight="1" x14ac:dyDescent="0.25">
      <c r="A46" s="101"/>
      <c r="B46" s="101"/>
      <c r="C46" s="96"/>
      <c r="D46" s="76" t="s">
        <v>95</v>
      </c>
      <c r="E46" s="96"/>
      <c r="F46" s="76" t="s">
        <v>120</v>
      </c>
      <c r="G46" s="96"/>
      <c r="H46" s="96"/>
      <c r="I46" s="123"/>
      <c r="J46" s="122">
        <f t="shared" si="0"/>
        <v>0</v>
      </c>
      <c r="K46" s="141"/>
      <c r="L46" s="162"/>
      <c r="M46" s="141"/>
      <c r="N46" s="162"/>
      <c r="O46" s="141"/>
      <c r="P46" s="162"/>
      <c r="Q46" s="141"/>
      <c r="R46" s="162"/>
      <c r="S46" s="141"/>
      <c r="T46" s="162"/>
      <c r="U46" s="141"/>
      <c r="V46" s="162"/>
    </row>
    <row r="47" spans="1:22" s="38" customFormat="1" ht="15" customHeight="1" x14ac:dyDescent="0.25">
      <c r="A47" s="101"/>
      <c r="B47" s="101"/>
      <c r="C47" s="96"/>
      <c r="D47" s="76" t="s">
        <v>95</v>
      </c>
      <c r="E47" s="96"/>
      <c r="F47" s="76" t="s">
        <v>120</v>
      </c>
      <c r="G47" s="96"/>
      <c r="H47" s="96"/>
      <c r="I47" s="123"/>
      <c r="J47" s="122">
        <f t="shared" si="0"/>
        <v>0</v>
      </c>
      <c r="K47" s="141"/>
      <c r="L47" s="162"/>
      <c r="M47" s="141"/>
      <c r="N47" s="162"/>
      <c r="O47" s="141"/>
      <c r="P47" s="162"/>
      <c r="Q47" s="141"/>
      <c r="R47" s="162"/>
      <c r="S47" s="141"/>
      <c r="T47" s="162"/>
      <c r="U47" s="141"/>
      <c r="V47" s="162"/>
    </row>
    <row r="48" spans="1:22" s="38" customFormat="1" ht="15" customHeight="1" x14ac:dyDescent="0.25">
      <c r="A48" s="101"/>
      <c r="B48" s="101"/>
      <c r="C48" s="96"/>
      <c r="D48" s="76" t="s">
        <v>95</v>
      </c>
      <c r="E48" s="96"/>
      <c r="F48" s="76" t="s">
        <v>120</v>
      </c>
      <c r="G48" s="96"/>
      <c r="H48" s="96"/>
      <c r="I48" s="123"/>
      <c r="J48" s="122">
        <f t="shared" si="0"/>
        <v>0</v>
      </c>
      <c r="K48" s="141"/>
      <c r="L48" s="162"/>
      <c r="M48" s="141"/>
      <c r="N48" s="162"/>
      <c r="O48" s="141"/>
      <c r="P48" s="162"/>
      <c r="Q48" s="141"/>
      <c r="R48" s="162"/>
      <c r="S48" s="141"/>
      <c r="T48" s="162"/>
      <c r="U48" s="141"/>
      <c r="V48" s="162"/>
    </row>
    <row r="49" spans="1:22" s="38" customFormat="1" ht="15" customHeight="1" x14ac:dyDescent="0.25">
      <c r="A49" s="101"/>
      <c r="B49" s="101"/>
      <c r="C49" s="96"/>
      <c r="D49" s="76" t="s">
        <v>95</v>
      </c>
      <c r="E49" s="96"/>
      <c r="F49" s="76" t="s">
        <v>120</v>
      </c>
      <c r="G49" s="96"/>
      <c r="H49" s="96"/>
      <c r="I49" s="123"/>
      <c r="J49" s="122">
        <f t="shared" si="0"/>
        <v>0</v>
      </c>
      <c r="K49" s="141"/>
      <c r="L49" s="162"/>
      <c r="M49" s="141"/>
      <c r="N49" s="162"/>
      <c r="O49" s="141"/>
      <c r="P49" s="162"/>
      <c r="Q49" s="141"/>
      <c r="R49" s="162"/>
      <c r="S49" s="141"/>
      <c r="T49" s="162"/>
      <c r="U49" s="141"/>
      <c r="V49" s="162"/>
    </row>
    <row r="50" spans="1:22" s="38" customFormat="1" ht="15" customHeight="1" x14ac:dyDescent="0.25">
      <c r="A50" s="101"/>
      <c r="B50" s="101"/>
      <c r="C50" s="96"/>
      <c r="D50" s="76" t="s">
        <v>95</v>
      </c>
      <c r="E50" s="96"/>
      <c r="F50" s="76" t="s">
        <v>120</v>
      </c>
      <c r="G50" s="96"/>
      <c r="H50" s="96"/>
      <c r="I50" s="123"/>
      <c r="J50" s="122">
        <f t="shared" si="0"/>
        <v>0</v>
      </c>
      <c r="K50" s="141"/>
      <c r="L50" s="162"/>
      <c r="M50" s="141"/>
      <c r="N50" s="162"/>
      <c r="O50" s="141"/>
      <c r="P50" s="162"/>
      <c r="Q50" s="141"/>
      <c r="R50" s="162"/>
      <c r="S50" s="141"/>
      <c r="T50" s="162"/>
      <c r="U50" s="141"/>
      <c r="V50" s="162"/>
    </row>
    <row r="51" spans="1:22" s="38" customFormat="1" ht="15" customHeight="1" x14ac:dyDescent="0.25">
      <c r="A51" s="101"/>
      <c r="B51" s="101"/>
      <c r="C51" s="96"/>
      <c r="D51" s="76" t="s">
        <v>95</v>
      </c>
      <c r="E51" s="96"/>
      <c r="F51" s="76" t="s">
        <v>120</v>
      </c>
      <c r="G51" s="96"/>
      <c r="H51" s="96"/>
      <c r="I51" s="123"/>
      <c r="J51" s="122">
        <f t="shared" si="0"/>
        <v>0</v>
      </c>
      <c r="K51" s="141"/>
      <c r="L51" s="162"/>
      <c r="M51" s="141"/>
      <c r="N51" s="162"/>
      <c r="O51" s="141"/>
      <c r="P51" s="162"/>
      <c r="Q51" s="141"/>
      <c r="R51" s="162"/>
      <c r="S51" s="141"/>
      <c r="T51" s="162"/>
      <c r="U51" s="141"/>
      <c r="V51" s="162"/>
    </row>
    <row r="52" spans="1:22" s="38" customFormat="1" ht="15" customHeight="1" x14ac:dyDescent="0.25">
      <c r="A52" s="101"/>
      <c r="B52" s="101"/>
      <c r="C52" s="96"/>
      <c r="D52" s="76" t="s">
        <v>95</v>
      </c>
      <c r="E52" s="96"/>
      <c r="F52" s="76" t="s">
        <v>120</v>
      </c>
      <c r="G52" s="96"/>
      <c r="H52" s="96"/>
      <c r="I52" s="123"/>
      <c r="J52" s="122">
        <f t="shared" si="0"/>
        <v>0</v>
      </c>
      <c r="K52" s="141"/>
      <c r="L52" s="162"/>
      <c r="M52" s="141"/>
      <c r="N52" s="162"/>
      <c r="O52" s="141"/>
      <c r="P52" s="162"/>
      <c r="Q52" s="141"/>
      <c r="R52" s="162"/>
      <c r="S52" s="141"/>
      <c r="T52" s="162"/>
      <c r="U52" s="141"/>
      <c r="V52" s="162"/>
    </row>
    <row r="53" spans="1:22" s="38" customFormat="1" ht="15" customHeight="1" x14ac:dyDescent="0.25">
      <c r="A53" s="101"/>
      <c r="B53" s="101"/>
      <c r="C53" s="96"/>
      <c r="D53" s="76" t="s">
        <v>95</v>
      </c>
      <c r="E53" s="96"/>
      <c r="F53" s="76" t="s">
        <v>120</v>
      </c>
      <c r="G53" s="96"/>
      <c r="H53" s="96"/>
      <c r="I53" s="123"/>
      <c r="J53" s="122">
        <f t="shared" si="0"/>
        <v>0</v>
      </c>
      <c r="K53" s="141"/>
      <c r="L53" s="162"/>
      <c r="M53" s="141"/>
      <c r="N53" s="162"/>
      <c r="O53" s="141"/>
      <c r="P53" s="162"/>
      <c r="Q53" s="141"/>
      <c r="R53" s="162"/>
      <c r="S53" s="141"/>
      <c r="T53" s="162"/>
      <c r="U53" s="141"/>
      <c r="V53" s="162"/>
    </row>
    <row r="54" spans="1:22" s="38" customFormat="1" ht="15" customHeight="1" x14ac:dyDescent="0.25">
      <c r="A54" s="101"/>
      <c r="B54" s="101"/>
      <c r="C54" s="96"/>
      <c r="D54" s="76" t="s">
        <v>95</v>
      </c>
      <c r="E54" s="96"/>
      <c r="F54" s="76" t="s">
        <v>120</v>
      </c>
      <c r="G54" s="96"/>
      <c r="H54" s="96"/>
      <c r="I54" s="123"/>
      <c r="J54" s="122">
        <f t="shared" si="0"/>
        <v>0</v>
      </c>
      <c r="K54" s="141"/>
      <c r="L54" s="162"/>
      <c r="M54" s="141"/>
      <c r="N54" s="162"/>
      <c r="O54" s="141"/>
      <c r="P54" s="162"/>
      <c r="Q54" s="141"/>
      <c r="R54" s="162"/>
      <c r="S54" s="141"/>
      <c r="T54" s="162"/>
      <c r="U54" s="141"/>
      <c r="V54" s="162"/>
    </row>
    <row r="55" spans="1:22" s="38" customFormat="1" ht="15" customHeight="1" x14ac:dyDescent="0.25">
      <c r="A55" s="101"/>
      <c r="B55" s="101"/>
      <c r="C55" s="96"/>
      <c r="D55" s="76" t="s">
        <v>95</v>
      </c>
      <c r="E55" s="96"/>
      <c r="F55" s="76" t="s">
        <v>120</v>
      </c>
      <c r="G55" s="96"/>
      <c r="H55" s="96"/>
      <c r="I55" s="123"/>
      <c r="J55" s="122">
        <f t="shared" si="0"/>
        <v>0</v>
      </c>
      <c r="K55" s="141"/>
      <c r="L55" s="162"/>
      <c r="M55" s="141"/>
      <c r="N55" s="162"/>
      <c r="O55" s="141"/>
      <c r="P55" s="162"/>
      <c r="Q55" s="141"/>
      <c r="R55" s="162"/>
      <c r="S55" s="141"/>
      <c r="T55" s="162"/>
      <c r="U55" s="141"/>
      <c r="V55" s="162"/>
    </row>
    <row r="56" spans="1:22" s="38" customFormat="1" ht="15" customHeight="1" x14ac:dyDescent="0.25">
      <c r="A56" s="101"/>
      <c r="B56" s="101"/>
      <c r="C56" s="96"/>
      <c r="D56" s="76" t="s">
        <v>95</v>
      </c>
      <c r="E56" s="96"/>
      <c r="F56" s="76" t="s">
        <v>120</v>
      </c>
      <c r="G56" s="96"/>
      <c r="H56" s="96"/>
      <c r="I56" s="123"/>
      <c r="J56" s="122">
        <f t="shared" si="0"/>
        <v>0</v>
      </c>
      <c r="K56" s="141"/>
      <c r="L56" s="162"/>
      <c r="M56" s="141"/>
      <c r="N56" s="162"/>
      <c r="O56" s="141"/>
      <c r="P56" s="162"/>
      <c r="Q56" s="141"/>
      <c r="R56" s="162"/>
      <c r="S56" s="141"/>
      <c r="T56" s="162"/>
      <c r="U56" s="141"/>
      <c r="V56" s="162"/>
    </row>
    <row r="57" spans="1:22" s="38" customFormat="1" ht="15" customHeight="1" x14ac:dyDescent="0.25">
      <c r="A57" s="101"/>
      <c r="B57" s="101"/>
      <c r="C57" s="96"/>
      <c r="D57" s="96"/>
      <c r="E57" s="96"/>
      <c r="F57" s="29"/>
      <c r="G57" s="96"/>
      <c r="H57" s="96"/>
      <c r="I57" s="109"/>
      <c r="J57" s="122">
        <f t="shared" si="0"/>
        <v>0</v>
      </c>
      <c r="K57" s="141"/>
      <c r="L57" s="112"/>
      <c r="M57" s="96"/>
      <c r="N57" s="112"/>
      <c r="O57" s="96"/>
      <c r="P57" s="112"/>
      <c r="Q57" s="96"/>
      <c r="R57" s="112"/>
      <c r="S57" s="96"/>
      <c r="T57" s="112"/>
      <c r="U57" s="96"/>
      <c r="V57" s="112"/>
    </row>
    <row r="58" spans="1:22" s="133" customFormat="1" ht="15" customHeight="1" x14ac:dyDescent="0.25">
      <c r="A58" s="101"/>
      <c r="B58" s="101"/>
      <c r="C58" s="26"/>
      <c r="D58" s="26" t="s">
        <v>38</v>
      </c>
      <c r="E58" s="26"/>
      <c r="F58" s="26"/>
      <c r="G58" s="26"/>
      <c r="H58" s="26"/>
      <c r="I58" s="125"/>
      <c r="J58" s="126"/>
      <c r="K58" s="125"/>
      <c r="L58" s="126"/>
      <c r="M58" s="125"/>
      <c r="N58" s="126"/>
      <c r="O58" s="125"/>
      <c r="P58" s="126"/>
      <c r="Q58" s="125"/>
      <c r="R58" s="126"/>
      <c r="S58" s="125"/>
      <c r="T58" s="126"/>
      <c r="U58" s="125"/>
      <c r="V58" s="126"/>
    </row>
    <row r="59" spans="1:22" s="38" customFormat="1" ht="15" customHeight="1" x14ac:dyDescent="0.25">
      <c r="A59" s="101"/>
      <c r="B59" s="101"/>
      <c r="C59" s="158"/>
      <c r="D59" s="168" t="s">
        <v>124</v>
      </c>
      <c r="E59" s="167"/>
      <c r="F59" s="167"/>
      <c r="G59" s="167"/>
      <c r="H59" s="167"/>
      <c r="I59" s="167"/>
      <c r="J59" s="167"/>
      <c r="K59" s="167"/>
      <c r="L59" s="167"/>
      <c r="M59" s="159"/>
      <c r="N59" s="159"/>
      <c r="O59" s="159"/>
      <c r="P59" s="159"/>
      <c r="Q59" s="159"/>
      <c r="R59" s="159"/>
      <c r="S59" s="159"/>
      <c r="T59" s="159"/>
      <c r="U59" s="159"/>
      <c r="V59" s="159"/>
    </row>
    <row r="60" spans="1:22" s="38" customFormat="1" ht="15" customHeight="1" x14ac:dyDescent="0.25">
      <c r="A60" s="101"/>
      <c r="B60" s="101"/>
      <c r="C60" s="96"/>
      <c r="D60" s="330"/>
      <c r="E60" s="330"/>
      <c r="F60" s="330"/>
      <c r="G60" s="330"/>
      <c r="H60" s="330"/>
      <c r="I60" s="198"/>
      <c r="J60" s="198"/>
      <c r="K60" s="198"/>
      <c r="L60" s="198"/>
      <c r="M60" s="140"/>
      <c r="N60" s="140"/>
      <c r="O60" s="140"/>
      <c r="P60" s="140"/>
      <c r="Q60" s="140"/>
      <c r="R60" s="140"/>
      <c r="S60" s="140"/>
      <c r="T60" s="140"/>
      <c r="U60" s="140"/>
      <c r="V60" s="140"/>
    </row>
    <row r="61" spans="1:22" s="38" customFormat="1" ht="15" customHeight="1" x14ac:dyDescent="0.25">
      <c r="A61" s="101"/>
      <c r="B61" s="101"/>
      <c r="C61" s="96"/>
      <c r="D61" s="330"/>
      <c r="E61" s="330"/>
      <c r="F61" s="330"/>
      <c r="G61" s="330"/>
      <c r="H61" s="330"/>
      <c r="I61" s="198"/>
      <c r="J61" s="198"/>
      <c r="K61" s="198"/>
      <c r="L61" s="198"/>
      <c r="M61" s="140"/>
      <c r="N61" s="140"/>
      <c r="O61" s="140"/>
      <c r="P61" s="140"/>
      <c r="Q61" s="140"/>
      <c r="R61" s="140"/>
      <c r="S61" s="140"/>
      <c r="T61" s="140"/>
      <c r="U61" s="140"/>
      <c r="V61" s="140"/>
    </row>
    <row r="62" spans="1:22" s="38" customFormat="1" ht="15" customHeight="1" x14ac:dyDescent="0.25">
      <c r="A62" s="101"/>
      <c r="B62" s="101"/>
      <c r="C62" s="96"/>
      <c r="D62" s="330"/>
      <c r="E62" s="330"/>
      <c r="F62" s="330"/>
      <c r="G62" s="330"/>
      <c r="H62" s="330"/>
      <c r="I62" s="198"/>
      <c r="J62" s="198"/>
      <c r="K62" s="198"/>
      <c r="L62" s="198"/>
      <c r="M62" s="140"/>
      <c r="N62" s="140"/>
      <c r="O62" s="140"/>
      <c r="P62" s="140"/>
      <c r="Q62" s="140"/>
      <c r="R62" s="140"/>
      <c r="S62" s="140"/>
      <c r="T62" s="140"/>
      <c r="U62" s="140"/>
      <c r="V62" s="140"/>
    </row>
    <row r="63" spans="1:22" s="38" customFormat="1" ht="15" customHeight="1" x14ac:dyDescent="0.25">
      <c r="A63" s="101"/>
      <c r="B63" s="101"/>
      <c r="C63" s="96"/>
      <c r="D63" s="330"/>
      <c r="E63" s="330"/>
      <c r="F63" s="330"/>
      <c r="G63" s="330"/>
      <c r="H63" s="330"/>
      <c r="I63" s="198"/>
      <c r="J63" s="198"/>
      <c r="K63" s="198"/>
      <c r="L63" s="198"/>
      <c r="M63" s="140"/>
      <c r="N63" s="140"/>
      <c r="O63" s="140"/>
      <c r="P63" s="140"/>
      <c r="Q63" s="140"/>
      <c r="R63" s="140"/>
      <c r="S63" s="140"/>
      <c r="T63" s="140"/>
      <c r="U63" s="140"/>
      <c r="V63" s="140"/>
    </row>
    <row r="64" spans="1:22" s="38" customFormat="1" ht="15" customHeight="1" x14ac:dyDescent="0.25">
      <c r="A64" s="101"/>
      <c r="B64" s="101"/>
      <c r="C64" s="96"/>
      <c r="D64" s="330"/>
      <c r="E64" s="330"/>
      <c r="F64" s="330"/>
      <c r="G64" s="330"/>
      <c r="H64" s="330"/>
      <c r="I64" s="198"/>
      <c r="J64" s="198"/>
      <c r="K64" s="198"/>
      <c r="L64" s="198"/>
      <c r="M64" s="140"/>
      <c r="N64" s="140"/>
      <c r="O64" s="140"/>
      <c r="P64" s="140"/>
      <c r="Q64" s="140"/>
      <c r="R64" s="140"/>
      <c r="S64" s="140"/>
      <c r="T64" s="140"/>
      <c r="U64" s="140"/>
      <c r="V64" s="140"/>
    </row>
    <row r="65" spans="1:22" s="38" customFormat="1" ht="15" customHeight="1" x14ac:dyDescent="0.25">
      <c r="A65" s="101"/>
      <c r="B65" s="101"/>
      <c r="C65" s="96"/>
      <c r="D65" s="330"/>
      <c r="E65" s="330"/>
      <c r="F65" s="330"/>
      <c r="G65" s="330"/>
      <c r="H65" s="330"/>
      <c r="I65" s="198"/>
      <c r="J65" s="198"/>
      <c r="K65" s="198"/>
      <c r="L65" s="198"/>
      <c r="M65" s="140"/>
      <c r="N65" s="140"/>
      <c r="O65" s="140"/>
      <c r="P65" s="140"/>
      <c r="Q65" s="140"/>
      <c r="R65" s="140"/>
      <c r="S65" s="140"/>
      <c r="T65" s="140"/>
      <c r="U65" s="140"/>
      <c r="V65" s="140"/>
    </row>
    <row r="66" spans="1:22" s="38" customFormat="1" ht="15" customHeight="1" x14ac:dyDescent="0.25">
      <c r="A66" s="101"/>
      <c r="B66" s="101"/>
      <c r="C66" s="96"/>
      <c r="D66" s="330"/>
      <c r="E66" s="330"/>
      <c r="F66" s="330"/>
      <c r="G66" s="330"/>
      <c r="H66" s="330"/>
      <c r="I66" s="198"/>
      <c r="J66" s="198"/>
      <c r="K66" s="198"/>
      <c r="L66" s="198"/>
      <c r="M66" s="140"/>
      <c r="N66" s="140"/>
      <c r="O66" s="140"/>
      <c r="P66" s="140"/>
      <c r="Q66" s="140"/>
      <c r="R66" s="140"/>
      <c r="S66" s="140"/>
      <c r="T66" s="140"/>
      <c r="U66" s="140"/>
      <c r="V66" s="140"/>
    </row>
    <row r="67" spans="1:22" s="38" customFormat="1" ht="15" customHeight="1" x14ac:dyDescent="0.25">
      <c r="A67" s="101"/>
      <c r="B67" s="101"/>
      <c r="C67" s="96"/>
      <c r="D67" s="330"/>
      <c r="E67" s="330"/>
      <c r="F67" s="330"/>
      <c r="G67" s="330"/>
      <c r="H67" s="330"/>
      <c r="I67" s="198"/>
      <c r="J67" s="198"/>
      <c r="K67" s="198"/>
      <c r="L67" s="198"/>
      <c r="M67" s="140"/>
      <c r="N67" s="140"/>
      <c r="O67" s="140"/>
      <c r="P67" s="140"/>
      <c r="Q67" s="140"/>
      <c r="R67" s="140"/>
      <c r="S67" s="140"/>
      <c r="T67" s="140"/>
      <c r="U67" s="140"/>
      <c r="V67" s="140"/>
    </row>
    <row r="68" spans="1:22" s="38" customFormat="1" ht="15" customHeight="1" x14ac:dyDescent="0.25">
      <c r="A68" s="101"/>
      <c r="B68" s="101"/>
      <c r="C68" s="96"/>
      <c r="D68" s="330"/>
      <c r="E68" s="330"/>
      <c r="F68" s="330"/>
      <c r="G68" s="330"/>
      <c r="H68" s="330"/>
      <c r="I68" s="198"/>
      <c r="J68" s="198"/>
      <c r="K68" s="198"/>
      <c r="L68" s="198"/>
      <c r="M68" s="140"/>
      <c r="N68" s="140"/>
      <c r="O68" s="140"/>
      <c r="P68" s="140"/>
      <c r="Q68" s="140"/>
      <c r="R68" s="140"/>
      <c r="S68" s="140"/>
      <c r="T68" s="140"/>
      <c r="U68" s="140"/>
      <c r="V68" s="140"/>
    </row>
    <row r="69" spans="1:22" s="38" customFormat="1" ht="15" customHeight="1" x14ac:dyDescent="0.25">
      <c r="A69" s="101"/>
      <c r="B69" s="101"/>
      <c r="C69" s="96"/>
      <c r="D69" s="330"/>
      <c r="E69" s="330"/>
      <c r="F69" s="330"/>
      <c r="G69" s="330"/>
      <c r="H69" s="330"/>
      <c r="I69" s="198"/>
      <c r="J69" s="198"/>
      <c r="K69" s="198"/>
      <c r="L69" s="198"/>
      <c r="M69" s="140"/>
      <c r="N69" s="140"/>
      <c r="O69" s="140"/>
      <c r="P69" s="140"/>
      <c r="Q69" s="140"/>
      <c r="R69" s="140"/>
      <c r="S69" s="140"/>
      <c r="T69" s="140"/>
      <c r="U69" s="140"/>
      <c r="V69" s="140"/>
    </row>
    <row r="70" spans="1:22" s="38" customFormat="1" ht="15" customHeight="1" x14ac:dyDescent="0.25">
      <c r="A70" s="101"/>
      <c r="B70" s="101"/>
      <c r="C70" s="96"/>
      <c r="D70" s="330"/>
      <c r="E70" s="330"/>
      <c r="F70" s="330"/>
      <c r="G70" s="330"/>
      <c r="H70" s="330"/>
      <c r="I70" s="198"/>
      <c r="J70" s="198"/>
      <c r="K70" s="198"/>
      <c r="L70" s="198"/>
      <c r="M70" s="140"/>
      <c r="N70" s="140"/>
      <c r="O70" s="140"/>
      <c r="P70" s="140"/>
      <c r="Q70" s="140"/>
      <c r="R70" s="140"/>
      <c r="S70" s="140"/>
      <c r="T70" s="140"/>
      <c r="U70" s="140"/>
      <c r="V70" s="140"/>
    </row>
    <row r="71" spans="1:22" s="38" customFormat="1" ht="15" customHeight="1" x14ac:dyDescent="0.25">
      <c r="A71" s="101"/>
      <c r="B71" s="101"/>
      <c r="C71" s="96"/>
      <c r="D71" s="330"/>
      <c r="E71" s="330"/>
      <c r="F71" s="330"/>
      <c r="G71" s="330"/>
      <c r="H71" s="330"/>
      <c r="I71" s="198"/>
      <c r="J71" s="198"/>
      <c r="K71" s="198"/>
      <c r="L71" s="198"/>
      <c r="M71" s="140"/>
      <c r="N71" s="140"/>
      <c r="O71" s="140"/>
      <c r="P71" s="140"/>
      <c r="Q71" s="140"/>
      <c r="R71" s="140"/>
      <c r="S71" s="140"/>
      <c r="T71" s="140"/>
      <c r="U71" s="140"/>
      <c r="V71" s="140"/>
    </row>
    <row r="72" spans="1:22" ht="15" hidden="1" customHeight="1" x14ac:dyDescent="0.25">
      <c r="Q72" s="140"/>
      <c r="R72" s="140"/>
      <c r="U72" s="140"/>
      <c r="V72" s="140"/>
    </row>
    <row r="73" spans="1:22" ht="15" hidden="1" customHeight="1" x14ac:dyDescent="0.25">
      <c r="Q73" s="140"/>
      <c r="R73" s="140"/>
      <c r="U73" s="140"/>
      <c r="V73" s="140"/>
    </row>
    <row r="74" spans="1:22" ht="15" hidden="1" customHeight="1" x14ac:dyDescent="0.25">
      <c r="Q74" s="140"/>
      <c r="R74" s="140"/>
      <c r="U74" s="140"/>
      <c r="V74" s="140"/>
    </row>
    <row r="75" spans="1:22" ht="15" hidden="1" customHeight="1" x14ac:dyDescent="0.25">
      <c r="Q75" s="140"/>
      <c r="R75" s="140"/>
      <c r="U75" s="140"/>
      <c r="V75" s="140"/>
    </row>
    <row r="76" spans="1:22" ht="15" hidden="1" customHeight="1" x14ac:dyDescent="0.25">
      <c r="Q76" s="140"/>
      <c r="R76" s="140"/>
      <c r="U76" s="140"/>
      <c r="V76" s="140"/>
    </row>
    <row r="77" spans="1:22" ht="15" hidden="1" customHeight="1" x14ac:dyDescent="0.25">
      <c r="Q77" s="140"/>
      <c r="R77" s="140"/>
      <c r="U77" s="140"/>
      <c r="V77" s="140"/>
    </row>
    <row r="78" spans="1:22" ht="15" hidden="1" customHeight="1" x14ac:dyDescent="0.25">
      <c r="Q78" s="140"/>
      <c r="R78" s="140"/>
      <c r="U78" s="140"/>
      <c r="V78" s="140"/>
    </row>
  </sheetData>
  <sheetProtection algorithmName="SHA-512" hashValue="QM16snaAjw+EjO90bOzyGgjTr3fW6b2Ff9ZNJWKzeIxvh5boijHPWaZAP8KtyMsZLoGB02xYhIytxO6HPl7Ltw==" saltValue="xQWi3R4YosD9ujmHYhBjOw==" spinCount="100000" sheet="1" objects="1" scenarios="1"/>
  <mergeCells count="18">
    <mergeCell ref="F4:G4"/>
    <mergeCell ref="F9:G9"/>
    <mergeCell ref="F13:G13"/>
    <mergeCell ref="F16:G16"/>
    <mergeCell ref="F11:G11"/>
    <mergeCell ref="F14:G14"/>
    <mergeCell ref="D60:H60"/>
    <mergeCell ref="D61:H61"/>
    <mergeCell ref="D62:H62"/>
    <mergeCell ref="D63:H63"/>
    <mergeCell ref="D69:H69"/>
    <mergeCell ref="D70:H70"/>
    <mergeCell ref="D71:H71"/>
    <mergeCell ref="D64:H64"/>
    <mergeCell ref="D65:H65"/>
    <mergeCell ref="D66:H66"/>
    <mergeCell ref="D67:H67"/>
    <mergeCell ref="D68:H68"/>
  </mergeCells>
  <dataValidations count="4">
    <dataValidation type="custom" operator="equal" allowBlank="1" showInputMessage="1" showErrorMessage="1" error="Please note that the start date has to be the first day of the month" sqref="F13:G13" xr:uid="{0B0371CA-B1F2-48BD-9A1A-1609A4F6CA1F}">
      <formula1>DAY($F$13)=1</formula1>
    </dataValidation>
    <dataValidation type="custom" allowBlank="1" showInputMessage="1" showErrorMessage="1" error="Please note that the end date has to be the last day of the month and duration must not exceed max project years" sqref="F14:G14" xr:uid="{173700D6-EC99-4A13-B3D6-5B2C83FFCEDA}">
      <formula1>AND(DAY($F$14)=DAY(DATE(YEAR($F$14),MONTH($F$14)+1,1)-1),$F$14&gt;$F$13,$F$14&lt;=EDATE($F$13,$I$11*12))</formula1>
    </dataValidation>
    <dataValidation type="decimal" allowBlank="1" showInputMessage="1" showErrorMessage="1" sqref="K27:K57 L57 M27:M57 N57 O27:O57 P57 Q27:Q57 R57 S27:S57 T57 U27:U57 V57" xr:uid="{A0BC4D76-C9C9-449C-B586-A79736E156FA}">
      <formula1>0</formula1>
      <formula2>1000000000</formula2>
    </dataValidation>
    <dataValidation type="custom" allowBlank="1" showInputMessage="1" showErrorMessage="1" error="Ensure the entered cost is limited to one decimal place" sqref="L27:L56 V27:V56 P27:P56 R27:R56 T27:T56 N27:N56" xr:uid="{EB7CE59E-19FC-481F-821A-ABE96010C0B5}">
      <formula1>AND(ISNUMBER(L27),ROUND(L27,0)=L27)</formula1>
    </dataValidation>
  </dataValidations>
  <pageMargins left="0.7" right="0.7" top="0.75" bottom="0.75" header="0.3" footer="0.3"/>
  <pageSetup paperSize="9" orientation="portrait" r:id="rId1"/>
  <ignoredErrors>
    <ignoredError sqref="R19 T19 L20:V20" 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1024E-55D2-4401-850F-C80932B51081}">
  <dimension ref="A1:V78"/>
  <sheetViews>
    <sheetView showGridLines="0" topLeftCell="A7" workbookViewId="0">
      <selection activeCell="N31" sqref="N31"/>
    </sheetView>
  </sheetViews>
  <sheetFormatPr defaultColWidth="0" defaultRowHeight="15" customHeight="1" zeroHeight="1" x14ac:dyDescent="0.25"/>
  <cols>
    <col min="1" max="2" width="1.7109375" style="129" customWidth="1"/>
    <col min="3" max="3" width="1.7109375" style="139" customWidth="1"/>
    <col min="4" max="4" width="40.7109375" style="200" customWidth="1"/>
    <col min="5" max="5" width="1.7109375" style="200" customWidth="1"/>
    <col min="6" max="7" width="23.7109375" style="200" customWidth="1"/>
    <col min="8" max="8" width="25.7109375" style="200" customWidth="1"/>
    <col min="9" max="12" width="13.7109375" style="165" customWidth="1"/>
    <col min="13" max="22" width="13.7109375" style="139" customWidth="1"/>
    <col min="23" max="16384" width="11.7109375" style="21" hidden="1"/>
  </cols>
  <sheetData>
    <row r="1" spans="1:22" ht="49.5" customHeight="1" x14ac:dyDescent="0.25">
      <c r="C1" s="86"/>
      <c r="D1" s="85"/>
      <c r="E1" s="85"/>
      <c r="F1" s="85"/>
      <c r="G1" s="85"/>
      <c r="H1" s="85"/>
      <c r="I1" s="193"/>
      <c r="J1" s="188"/>
      <c r="K1" s="192"/>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92</v>
      </c>
      <c r="E4" s="9"/>
      <c r="F4" s="290" t="s">
        <v>33</v>
      </c>
      <c r="G4" s="291"/>
      <c r="H4" s="9"/>
      <c r="I4" s="9"/>
      <c r="J4" s="9"/>
      <c r="K4" s="9"/>
      <c r="L4" s="9"/>
      <c r="M4" s="9"/>
      <c r="N4" s="9"/>
      <c r="O4" s="9"/>
      <c r="P4" s="9"/>
      <c r="Q4" s="9"/>
      <c r="R4" s="9"/>
      <c r="S4" s="9"/>
      <c r="T4" s="9"/>
      <c r="U4" s="9"/>
      <c r="V4" s="9"/>
    </row>
    <row r="5" spans="1:22" s="94" customFormat="1" ht="15" customHeight="1" x14ac:dyDescent="0.25">
      <c r="A5" s="106"/>
      <c r="B5" s="106"/>
      <c r="C5" s="9"/>
      <c r="D5" s="9"/>
      <c r="E5" s="9"/>
      <c r="F5" s="9"/>
      <c r="G5" s="9"/>
      <c r="H5" s="9"/>
      <c r="I5" s="9"/>
      <c r="J5" s="9"/>
      <c r="K5" s="9"/>
      <c r="L5" s="9"/>
      <c r="M5" s="9"/>
      <c r="N5" s="9"/>
      <c r="O5" s="9"/>
      <c r="P5" s="9"/>
      <c r="Q5" s="9"/>
      <c r="R5" s="9"/>
      <c r="S5" s="9"/>
      <c r="T5" s="9"/>
      <c r="U5" s="9"/>
      <c r="V5" s="9"/>
    </row>
    <row r="6" spans="1:22" s="128" customFormat="1" ht="15" customHeight="1" x14ac:dyDescent="0.25">
      <c r="A6" s="106"/>
      <c r="B6" s="106"/>
      <c r="C6" s="87"/>
      <c r="D6" s="184"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94" customFormat="1" ht="15" customHeight="1" x14ac:dyDescent="0.25">
      <c r="A7" s="106"/>
      <c r="B7" s="106"/>
      <c r="C7" s="90"/>
      <c r="D7" s="88" t="s">
        <v>39</v>
      </c>
      <c r="E7" s="88"/>
      <c r="F7" s="89"/>
      <c r="G7" s="89"/>
      <c r="H7" s="89"/>
      <c r="I7" s="90"/>
      <c r="J7" s="90"/>
      <c r="K7" s="90"/>
      <c r="L7" s="90"/>
      <c r="M7" s="90"/>
      <c r="N7" s="90"/>
      <c r="O7" s="90"/>
      <c r="P7" s="90"/>
      <c r="Q7" s="90"/>
      <c r="R7" s="90"/>
      <c r="S7" s="90"/>
      <c r="T7" s="90"/>
      <c r="U7" s="90"/>
      <c r="V7" s="90"/>
    </row>
    <row r="8" spans="1:22" s="94" customFormat="1" ht="15" customHeight="1" x14ac:dyDescent="0.25">
      <c r="A8" s="106"/>
      <c r="B8" s="106"/>
      <c r="C8" s="9"/>
      <c r="D8" s="9"/>
      <c r="E8" s="9"/>
      <c r="F8" s="9"/>
      <c r="G8" s="9"/>
      <c r="H8" s="9"/>
      <c r="I8" s="83"/>
      <c r="J8" s="9"/>
      <c r="K8" s="9"/>
      <c r="L8" s="9"/>
      <c r="M8" s="9"/>
      <c r="N8" s="9"/>
      <c r="O8" s="9"/>
      <c r="P8" s="9"/>
      <c r="Q8" s="9"/>
      <c r="R8" s="9"/>
      <c r="S8" s="9"/>
      <c r="T8" s="9"/>
      <c r="U8" s="9"/>
      <c r="V8" s="9"/>
    </row>
    <row r="9" spans="1:22" s="94" customFormat="1" x14ac:dyDescent="0.25">
      <c r="A9" s="106"/>
      <c r="B9" s="106"/>
      <c r="C9" s="9"/>
      <c r="D9" s="130" t="s">
        <v>129</v>
      </c>
      <c r="E9" s="130"/>
      <c r="F9" s="315"/>
      <c r="G9" s="316"/>
      <c r="H9" s="9"/>
      <c r="I9" s="175"/>
      <c r="J9" s="9"/>
      <c r="K9" s="9"/>
      <c r="L9" s="9"/>
      <c r="M9" s="9"/>
      <c r="N9" s="9"/>
      <c r="O9" s="9"/>
      <c r="P9" s="9"/>
      <c r="Q9" s="9"/>
      <c r="R9" s="9"/>
      <c r="S9" s="9"/>
      <c r="T9" s="9"/>
      <c r="U9" s="9"/>
      <c r="V9" s="9"/>
    </row>
    <row r="10" spans="1:22" s="94" customFormat="1" ht="15" customHeight="1" x14ac:dyDescent="0.25">
      <c r="A10" s="106"/>
      <c r="B10" s="106"/>
      <c r="C10" s="9"/>
      <c r="D10" s="130"/>
      <c r="E10" s="130"/>
      <c r="F10" s="130"/>
      <c r="G10" s="130"/>
      <c r="H10" s="9"/>
      <c r="I10" s="69"/>
      <c r="J10" s="9"/>
      <c r="K10" s="9"/>
      <c r="L10" s="9"/>
      <c r="M10" s="9"/>
      <c r="N10" s="9"/>
      <c r="O10" s="9"/>
      <c r="P10" s="9"/>
      <c r="Q10" s="9"/>
      <c r="R10" s="9"/>
      <c r="S10" s="9"/>
      <c r="T10" s="9"/>
      <c r="U10" s="9"/>
      <c r="V10" s="9"/>
    </row>
    <row r="11" spans="1:22" s="94" customFormat="1" ht="15" customHeight="1" x14ac:dyDescent="0.25">
      <c r="A11" s="106"/>
      <c r="B11" s="106"/>
      <c r="C11" s="9"/>
      <c r="D11" s="130" t="s">
        <v>4</v>
      </c>
      <c r="E11" s="130"/>
      <c r="F11" s="315" t="s">
        <v>128</v>
      </c>
      <c r="G11" s="316"/>
      <c r="H11" s="9" t="s">
        <v>60</v>
      </c>
      <c r="I11" s="69"/>
      <c r="J11" s="9"/>
      <c r="K11" s="9"/>
      <c r="L11" s="9"/>
      <c r="M11" s="9"/>
      <c r="N11" s="9"/>
      <c r="O11" s="9"/>
      <c r="P11" s="9"/>
      <c r="Q11" s="9"/>
      <c r="R11" s="9"/>
      <c r="S11" s="9"/>
      <c r="T11" s="9"/>
      <c r="U11" s="9"/>
      <c r="V11" s="9"/>
    </row>
    <row r="12" spans="1:22" s="94" customFormat="1" ht="15" customHeight="1" x14ac:dyDescent="0.25">
      <c r="A12" s="106"/>
      <c r="B12" s="106"/>
      <c r="C12" s="9"/>
      <c r="D12" s="137"/>
      <c r="E12" s="130"/>
      <c r="F12" s="103"/>
      <c r="G12" s="103"/>
      <c r="H12" s="9" t="s">
        <v>60</v>
      </c>
      <c r="I12" s="69"/>
      <c r="J12" s="9"/>
      <c r="K12" s="9"/>
      <c r="L12" s="9"/>
      <c r="M12" s="9"/>
      <c r="N12" s="9"/>
      <c r="O12" s="9"/>
      <c r="P12" s="9"/>
      <c r="Q12" s="9"/>
      <c r="R12" s="9"/>
      <c r="S12" s="9"/>
      <c r="T12" s="9"/>
      <c r="U12" s="9"/>
      <c r="V12" s="9"/>
    </row>
    <row r="13" spans="1:22" s="94" customFormat="1" ht="15" customHeight="1" x14ac:dyDescent="0.25">
      <c r="A13" s="106"/>
      <c r="B13" s="106"/>
      <c r="C13" s="9"/>
      <c r="D13" s="130" t="s">
        <v>179</v>
      </c>
      <c r="E13" s="130"/>
      <c r="F13" s="331"/>
      <c r="G13" s="332"/>
      <c r="H13" s="59"/>
      <c r="I13" s="8"/>
      <c r="J13" s="9"/>
      <c r="K13" s="9"/>
      <c r="L13" s="9"/>
      <c r="M13" s="9"/>
      <c r="N13" s="9"/>
      <c r="O13" s="9"/>
      <c r="P13" s="9"/>
      <c r="Q13" s="9"/>
      <c r="R13" s="9"/>
      <c r="S13" s="9"/>
      <c r="T13" s="9"/>
      <c r="U13" s="9"/>
      <c r="V13" s="9"/>
    </row>
    <row r="14" spans="1:22" s="94" customFormat="1" ht="15" customHeight="1" x14ac:dyDescent="0.25">
      <c r="A14" s="106"/>
      <c r="B14" s="106"/>
      <c r="C14" s="132"/>
      <c r="D14" s="130" t="s">
        <v>180</v>
      </c>
      <c r="E14" s="130"/>
      <c r="F14" s="333"/>
      <c r="G14" s="334"/>
      <c r="H14" s="61"/>
      <c r="I14" s="83"/>
      <c r="J14" s="132"/>
      <c r="K14" s="9"/>
      <c r="L14" s="9"/>
      <c r="M14" s="9"/>
      <c r="N14" s="9"/>
      <c r="O14" s="9"/>
      <c r="P14" s="9"/>
      <c r="Q14" s="9"/>
      <c r="R14" s="9"/>
      <c r="S14" s="9"/>
      <c r="T14" s="9"/>
      <c r="U14" s="9"/>
      <c r="V14" s="9"/>
    </row>
    <row r="15" spans="1:22" s="94" customFormat="1" ht="15" customHeight="1" x14ac:dyDescent="0.25">
      <c r="A15" s="106"/>
      <c r="B15" s="106"/>
      <c r="C15" s="132"/>
      <c r="D15" s="130"/>
      <c r="E15" s="130"/>
      <c r="F15" s="103"/>
      <c r="G15" s="103"/>
      <c r="H15" s="80"/>
      <c r="I15" s="83"/>
      <c r="J15" s="9"/>
      <c r="K15" s="9"/>
      <c r="L15" s="9"/>
      <c r="M15" s="9"/>
      <c r="N15" s="9"/>
      <c r="O15" s="9"/>
      <c r="P15" s="9"/>
      <c r="Q15" s="9"/>
      <c r="R15" s="9"/>
      <c r="S15" s="9"/>
      <c r="T15" s="9"/>
      <c r="U15" s="9"/>
      <c r="V15" s="9"/>
    </row>
    <row r="16" spans="1:22" s="94" customFormat="1" ht="15" customHeight="1" x14ac:dyDescent="0.25">
      <c r="A16" s="106"/>
      <c r="B16" s="106"/>
      <c r="C16" s="9"/>
      <c r="D16" s="130" t="s">
        <v>5</v>
      </c>
      <c r="E16" s="130"/>
      <c r="F16" s="290" t="str">
        <f>IF(OR($F$13="",$F$14=""),"Enter project start and end date",DATEDIF($F$13,$F$14+1,"y")&amp;" years, "&amp;DATEDIF($F$13,$F$14+1,"ym")&amp;" months")</f>
        <v>Enter project start and end date</v>
      </c>
      <c r="G16" s="291"/>
      <c r="H16" s="131"/>
      <c r="I16" s="83"/>
      <c r="J16" s="9"/>
      <c r="K16" s="9"/>
      <c r="L16" s="9"/>
      <c r="M16" s="9"/>
      <c r="N16" s="9"/>
      <c r="O16" s="9"/>
      <c r="P16" s="9"/>
      <c r="Q16" s="9"/>
      <c r="R16" s="9"/>
      <c r="S16" s="9"/>
      <c r="T16" s="9"/>
      <c r="U16" s="9"/>
      <c r="V16" s="9"/>
    </row>
    <row r="17" spans="1:22" s="94" customFormat="1" ht="15" customHeight="1" x14ac:dyDescent="0.25">
      <c r="A17" s="106"/>
      <c r="B17" s="106"/>
      <c r="C17" s="9"/>
      <c r="D17" s="130"/>
      <c r="E17" s="130"/>
      <c r="F17" s="96"/>
      <c r="G17" s="96"/>
      <c r="H17" s="9"/>
      <c r="I17" s="138"/>
      <c r="J17" s="9"/>
      <c r="K17" s="9"/>
      <c r="L17" s="9"/>
      <c r="M17" s="9"/>
      <c r="N17" s="9"/>
      <c r="O17" s="9"/>
      <c r="P17" s="9"/>
      <c r="Q17" s="9"/>
      <c r="R17" s="9"/>
      <c r="S17" s="9"/>
      <c r="T17" s="9"/>
      <c r="U17" s="9"/>
      <c r="V17" s="9"/>
    </row>
    <row r="18" spans="1:22" s="128" customFormat="1" ht="15" customHeight="1" x14ac:dyDescent="0.25">
      <c r="A18" s="106"/>
      <c r="B18" s="106"/>
      <c r="C18" s="87"/>
      <c r="D18" s="87"/>
      <c r="E18" s="87"/>
      <c r="F18" s="87"/>
      <c r="G18" s="87"/>
      <c r="H18" s="87"/>
      <c r="I18" s="70"/>
      <c r="J18" s="70"/>
      <c r="K18" s="106"/>
      <c r="L18" s="106"/>
      <c r="M18" s="106"/>
      <c r="N18" s="106"/>
      <c r="O18" s="106"/>
      <c r="P18" s="106"/>
      <c r="Q18" s="106"/>
      <c r="R18" s="106"/>
      <c r="S18" s="106"/>
      <c r="T18" s="106"/>
      <c r="U18" s="106"/>
      <c r="V18" s="106"/>
    </row>
    <row r="19" spans="1:22" s="94" customFormat="1" ht="15" customHeight="1" x14ac:dyDescent="0.25">
      <c r="A19" s="106"/>
      <c r="B19" s="106"/>
      <c r="C19" s="90"/>
      <c r="D19" s="88" t="s">
        <v>40</v>
      </c>
      <c r="E19" s="88"/>
      <c r="F19" s="89"/>
      <c r="G19" s="89"/>
      <c r="H19" s="90"/>
      <c r="I19" s="91" t="s">
        <v>14</v>
      </c>
      <c r="J19" s="92"/>
      <c r="K19" s="93" t="str">
        <f>IF(F13="","",YEAR($F$13))</f>
        <v/>
      </c>
      <c r="L19" s="92"/>
      <c r="M19" s="93" t="str">
        <f>IFERROR(K19+1,"")</f>
        <v/>
      </c>
      <c r="N19" s="92"/>
      <c r="O19" s="93" t="str">
        <f>IFERROR(M19+1,"")</f>
        <v/>
      </c>
      <c r="P19" s="92"/>
      <c r="Q19" s="93" t="str">
        <f>IFERROR(O19+1,"")</f>
        <v/>
      </c>
      <c r="R19" s="92"/>
      <c r="S19" s="93" t="str">
        <f>IFERROR(Q19+1,"")</f>
        <v/>
      </c>
      <c r="T19" s="92"/>
      <c r="U19" s="93" t="str">
        <f>IFERROR(S19+1,"")</f>
        <v/>
      </c>
      <c r="V19" s="92"/>
    </row>
    <row r="20" spans="1:22" s="38" customFormat="1" ht="15" customHeight="1" x14ac:dyDescent="0.25">
      <c r="A20" s="101"/>
      <c r="B20" s="101"/>
      <c r="C20" s="96"/>
      <c r="D20" s="95" t="s">
        <v>98</v>
      </c>
      <c r="E20" s="95"/>
      <c r="F20" s="96"/>
      <c r="G20" s="96"/>
      <c r="H20" s="96"/>
      <c r="I20" s="107"/>
      <c r="J20" s="108"/>
      <c r="K20" s="97">
        <f>MAX($F$13,J20+1)</f>
        <v>1</v>
      </c>
      <c r="L20" s="98">
        <f>MIN($F$14,DATE(YEAR(K20),12,31))</f>
        <v>366</v>
      </c>
      <c r="M20" s="97">
        <f>MAX($F$13,L20+1)</f>
        <v>367</v>
      </c>
      <c r="N20" s="98">
        <f>MIN($F$14,DATE(YEAR(M20),12,31))</f>
        <v>731</v>
      </c>
      <c r="O20" s="97">
        <f>MAX($F$13,N20+1)</f>
        <v>732</v>
      </c>
      <c r="P20" s="98">
        <f>MIN($F$14,DATE(YEAR(O20),12,31))</f>
        <v>1096</v>
      </c>
      <c r="Q20" s="97">
        <f>MAX($F$13,P20+1)</f>
        <v>1097</v>
      </c>
      <c r="R20" s="98">
        <f>MIN($F$14,DATE(YEAR(Q20),12,31))</f>
        <v>1461</v>
      </c>
      <c r="S20" s="97">
        <f>MAX($F$13,R20+1)</f>
        <v>1462</v>
      </c>
      <c r="T20" s="98">
        <f>MIN($F$14,DATE(YEAR(S20),12,31))</f>
        <v>1827</v>
      </c>
      <c r="U20" s="97">
        <f>MAX($F$13,T20+1)</f>
        <v>1828</v>
      </c>
      <c r="V20" s="98">
        <f>MIN($F$14,DATE(YEAR(U20),12,31))</f>
        <v>2192</v>
      </c>
    </row>
    <row r="21" spans="1:22" s="38" customFormat="1" ht="15" customHeight="1" x14ac:dyDescent="0.25">
      <c r="A21" s="101"/>
      <c r="B21" s="101"/>
      <c r="C21" s="96"/>
      <c r="D21" s="96" t="s">
        <v>27</v>
      </c>
      <c r="E21" s="96"/>
      <c r="F21" s="136"/>
      <c r="G21" s="135"/>
      <c r="H21" s="96"/>
      <c r="I21" s="109"/>
      <c r="J21" s="110"/>
      <c r="K21" s="13" t="str">
        <f>IFERROR(DATEDIF(K20,L20+1,"m")&amp;" months",0)</f>
        <v>12 months</v>
      </c>
      <c r="L21" s="99"/>
      <c r="M21" s="13" t="str">
        <f>IFERROR(DATEDIF(M20,N20+1,"m")&amp;" months",0)</f>
        <v>12 months</v>
      </c>
      <c r="N21" s="99"/>
      <c r="O21" s="13" t="str">
        <f>IFERROR(DATEDIF(O20,P20+1,"m")&amp;" months",0)</f>
        <v>12 months</v>
      </c>
      <c r="P21" s="99"/>
      <c r="Q21" s="13" t="str">
        <f>IFERROR(DATEDIF(Q20,R20+1,"m")&amp;" months",0)</f>
        <v>12 months</v>
      </c>
      <c r="R21" s="99"/>
      <c r="S21" s="13" t="str">
        <f>IFERROR(DATEDIF(S20,T20+1,"m")&amp;" months",0)</f>
        <v>12 months</v>
      </c>
      <c r="T21" s="99"/>
      <c r="U21" s="13" t="str">
        <f>IFERROR(DATEDIF(U20,V20+1,"m")&amp;" months",0)</f>
        <v>12 months</v>
      </c>
      <c r="V21" s="99"/>
    </row>
    <row r="22" spans="1:22" s="38" customFormat="1" ht="15" customHeight="1" x14ac:dyDescent="0.25">
      <c r="A22" s="101"/>
      <c r="B22" s="101"/>
      <c r="C22" s="96"/>
      <c r="D22" s="96"/>
      <c r="E22" s="96"/>
      <c r="F22" s="136" t="str">
        <f>IF($J$23=0, "",
    IF($J$23&lt;$I$18, "Please note that minimum budget amount for this grant is DKK "&amp;IF($I$18&gt;1000000, $I$18/1000000&amp;"M", $I$18/1000&amp;"K"),
        IF($J$18=0, "",
            IF($J$23&gt;$J$18, "Please note that maximum budget amount for this grant is DKK "&amp;IF($J$18&gt;1000000, $J$18/1000000&amp;"M", $J$18/1000&amp;"K"),
                ""))))</f>
        <v/>
      </c>
      <c r="G22" s="135"/>
      <c r="H22" s="96"/>
      <c r="I22" s="100"/>
      <c r="J22" s="110"/>
      <c r="K22" s="96"/>
      <c r="L22" s="111"/>
      <c r="M22" s="96"/>
      <c r="N22" s="111"/>
      <c r="O22" s="96"/>
      <c r="P22" s="111"/>
      <c r="Q22" s="96"/>
      <c r="R22" s="111"/>
      <c r="S22" s="96"/>
      <c r="T22" s="111"/>
      <c r="U22" s="96"/>
      <c r="V22" s="111"/>
    </row>
    <row r="23" spans="1:22" s="38" customFormat="1" ht="15" customHeight="1" x14ac:dyDescent="0.25">
      <c r="A23" s="101"/>
      <c r="B23" s="101"/>
      <c r="C23" s="113"/>
      <c r="D23" s="114" t="s">
        <v>15</v>
      </c>
      <c r="E23" s="114"/>
      <c r="F23" s="114"/>
      <c r="G23" s="114"/>
      <c r="H23" s="115"/>
      <c r="I23" s="116"/>
      <c r="J23" s="117">
        <f>SUM(J27:J57)</f>
        <v>0</v>
      </c>
      <c r="K23" s="113"/>
      <c r="L23" s="118">
        <f>SUM(L27:L57)</f>
        <v>0</v>
      </c>
      <c r="M23" s="113"/>
      <c r="N23" s="118">
        <f>SUM(N27:N57)</f>
        <v>0</v>
      </c>
      <c r="O23" s="113"/>
      <c r="P23" s="118">
        <f>SUM(P27:P57)</f>
        <v>0</v>
      </c>
      <c r="Q23" s="113"/>
      <c r="R23" s="118">
        <f>SUM(R27:R57)</f>
        <v>0</v>
      </c>
      <c r="S23" s="113"/>
      <c r="T23" s="118">
        <f>SUM(T27:T57)</f>
        <v>0</v>
      </c>
      <c r="U23" s="113"/>
      <c r="V23" s="118">
        <f>SUM(V27:V57)</f>
        <v>0</v>
      </c>
    </row>
    <row r="24" spans="1:22" s="38" customFormat="1" ht="15" customHeight="1" x14ac:dyDescent="0.25">
      <c r="A24" s="101"/>
      <c r="B24" s="101"/>
      <c r="C24" s="96"/>
      <c r="D24" s="136"/>
      <c r="E24" s="96"/>
      <c r="F24" s="96"/>
      <c r="G24" s="96"/>
      <c r="H24" s="96"/>
      <c r="I24" s="109"/>
      <c r="J24" s="110"/>
      <c r="K24" s="96"/>
      <c r="L24" s="112"/>
      <c r="M24" s="96"/>
      <c r="N24" s="112"/>
      <c r="O24" s="96"/>
      <c r="P24" s="112"/>
      <c r="Q24" s="96"/>
      <c r="R24" s="112"/>
      <c r="S24" s="96"/>
      <c r="T24" s="112"/>
      <c r="U24" s="96"/>
      <c r="V24" s="112"/>
    </row>
    <row r="25" spans="1:22" s="38" customFormat="1" ht="15" customHeight="1" x14ac:dyDescent="0.25">
      <c r="A25" s="101"/>
      <c r="B25" s="101"/>
      <c r="C25" s="124"/>
      <c r="D25" s="26" t="s">
        <v>29</v>
      </c>
      <c r="E25" s="142"/>
      <c r="F25" s="143"/>
      <c r="G25" s="143"/>
      <c r="H25" s="144"/>
      <c r="I25" s="119"/>
      <c r="J25" s="120" t="s">
        <v>31</v>
      </c>
      <c r="K25" s="119"/>
      <c r="L25" s="120" t="s">
        <v>29</v>
      </c>
      <c r="M25" s="145"/>
      <c r="N25" s="120" t="s">
        <v>29</v>
      </c>
      <c r="O25" s="145"/>
      <c r="P25" s="120" t="s">
        <v>29</v>
      </c>
      <c r="Q25" s="145"/>
      <c r="R25" s="120" t="s">
        <v>29</v>
      </c>
      <c r="S25" s="145"/>
      <c r="T25" s="120" t="s">
        <v>29</v>
      </c>
      <c r="U25" s="145"/>
      <c r="V25" s="120" t="s">
        <v>29</v>
      </c>
    </row>
    <row r="26" spans="1:22" s="38" customFormat="1" ht="15" customHeight="1" x14ac:dyDescent="0.25">
      <c r="A26" s="101"/>
      <c r="B26" s="101"/>
      <c r="C26" s="146"/>
      <c r="D26" s="147" t="s">
        <v>97</v>
      </c>
      <c r="E26" s="147"/>
      <c r="F26" s="148"/>
      <c r="G26" s="148"/>
      <c r="H26" s="74"/>
      <c r="I26" s="149" t="s">
        <v>91</v>
      </c>
      <c r="J26" s="134"/>
      <c r="K26" s="149"/>
      <c r="L26" s="150"/>
      <c r="M26" s="151"/>
      <c r="N26" s="150"/>
      <c r="O26" s="152"/>
      <c r="P26" s="134"/>
      <c r="Q26" s="152"/>
      <c r="R26" s="134"/>
      <c r="S26" s="152"/>
      <c r="T26" s="134"/>
      <c r="U26" s="152"/>
      <c r="V26" s="134"/>
    </row>
    <row r="27" spans="1:22" s="38" customFormat="1" ht="15" customHeight="1" x14ac:dyDescent="0.25">
      <c r="A27" s="101"/>
      <c r="B27" s="101"/>
      <c r="C27" s="102"/>
      <c r="D27" s="76" t="s">
        <v>95</v>
      </c>
      <c r="E27" s="102"/>
      <c r="F27" s="76" t="s">
        <v>120</v>
      </c>
      <c r="G27" s="96"/>
      <c r="H27" s="96"/>
      <c r="I27" s="121"/>
      <c r="J27" s="122">
        <f t="shared" ref="J27:J57" si="0">SUMIFS(27:27,$18:$18,TRUE,$25:$25,"Costs")</f>
        <v>0</v>
      </c>
      <c r="K27" s="141"/>
      <c r="L27" s="162"/>
      <c r="M27" s="141"/>
      <c r="N27" s="162"/>
      <c r="O27" s="141"/>
      <c r="P27" s="162"/>
      <c r="Q27" s="141"/>
      <c r="R27" s="162"/>
      <c r="S27" s="141"/>
      <c r="T27" s="162"/>
      <c r="U27" s="141"/>
      <c r="V27" s="162"/>
    </row>
    <row r="28" spans="1:22" s="38" customFormat="1" ht="15" customHeight="1" x14ac:dyDescent="0.25">
      <c r="A28" s="101"/>
      <c r="B28" s="101"/>
      <c r="C28" s="102"/>
      <c r="D28" s="76" t="s">
        <v>95</v>
      </c>
      <c r="E28" s="102"/>
      <c r="F28" s="76" t="s">
        <v>120</v>
      </c>
      <c r="G28" s="96"/>
      <c r="H28" s="96"/>
      <c r="I28" s="121"/>
      <c r="J28" s="122">
        <f t="shared" si="0"/>
        <v>0</v>
      </c>
      <c r="K28" s="141"/>
      <c r="L28" s="162"/>
      <c r="M28" s="141"/>
      <c r="N28" s="162"/>
      <c r="O28" s="141"/>
      <c r="P28" s="162"/>
      <c r="Q28" s="141"/>
      <c r="R28" s="162"/>
      <c r="S28" s="141"/>
      <c r="T28" s="162"/>
      <c r="U28" s="141"/>
      <c r="V28" s="162"/>
    </row>
    <row r="29" spans="1:22" s="38" customFormat="1" ht="15" customHeight="1" x14ac:dyDescent="0.25">
      <c r="A29" s="101"/>
      <c r="B29" s="101"/>
      <c r="C29" s="102"/>
      <c r="D29" s="76" t="s">
        <v>95</v>
      </c>
      <c r="E29" s="102"/>
      <c r="F29" s="76" t="s">
        <v>120</v>
      </c>
      <c r="G29" s="96"/>
      <c r="H29" s="96"/>
      <c r="I29" s="121"/>
      <c r="J29" s="122">
        <f t="shared" si="0"/>
        <v>0</v>
      </c>
      <c r="K29" s="141"/>
      <c r="L29" s="162"/>
      <c r="M29" s="141"/>
      <c r="N29" s="162"/>
      <c r="O29" s="141"/>
      <c r="P29" s="162"/>
      <c r="Q29" s="141"/>
      <c r="R29" s="162"/>
      <c r="S29" s="141"/>
      <c r="T29" s="162"/>
      <c r="U29" s="141"/>
      <c r="V29" s="162"/>
    </row>
    <row r="30" spans="1:22" s="38" customFormat="1" ht="15" customHeight="1" x14ac:dyDescent="0.25">
      <c r="A30" s="101"/>
      <c r="B30" s="101"/>
      <c r="C30" s="102"/>
      <c r="D30" s="76" t="s">
        <v>95</v>
      </c>
      <c r="E30" s="102"/>
      <c r="F30" s="76" t="s">
        <v>120</v>
      </c>
      <c r="G30" s="96"/>
      <c r="H30" s="96"/>
      <c r="I30" s="121"/>
      <c r="J30" s="122">
        <f t="shared" si="0"/>
        <v>0</v>
      </c>
      <c r="K30" s="141"/>
      <c r="L30" s="162"/>
      <c r="M30" s="141"/>
      <c r="N30" s="162"/>
      <c r="O30" s="141"/>
      <c r="P30" s="162"/>
      <c r="Q30" s="141"/>
      <c r="R30" s="162"/>
      <c r="S30" s="141"/>
      <c r="T30" s="162"/>
      <c r="U30" s="141"/>
      <c r="V30" s="162"/>
    </row>
    <row r="31" spans="1:22" s="38" customFormat="1" ht="15" customHeight="1" x14ac:dyDescent="0.25">
      <c r="A31" s="101"/>
      <c r="B31" s="101"/>
      <c r="C31" s="102"/>
      <c r="D31" s="76" t="s">
        <v>95</v>
      </c>
      <c r="E31" s="102"/>
      <c r="F31" s="76" t="s">
        <v>120</v>
      </c>
      <c r="G31" s="96"/>
      <c r="H31" s="96"/>
      <c r="I31" s="121"/>
      <c r="J31" s="122">
        <f t="shared" si="0"/>
        <v>0</v>
      </c>
      <c r="K31" s="141"/>
      <c r="L31" s="162"/>
      <c r="M31" s="141"/>
      <c r="N31" s="162"/>
      <c r="O31" s="141"/>
      <c r="P31" s="162"/>
      <c r="Q31" s="141"/>
      <c r="R31" s="162"/>
      <c r="S31" s="141"/>
      <c r="T31" s="162"/>
      <c r="U31" s="141"/>
      <c r="V31" s="162"/>
    </row>
    <row r="32" spans="1:22" s="38" customFormat="1" ht="15" customHeight="1" x14ac:dyDescent="0.25">
      <c r="A32" s="101"/>
      <c r="B32" s="101"/>
      <c r="C32" s="102"/>
      <c r="D32" s="76" t="s">
        <v>95</v>
      </c>
      <c r="E32" s="102"/>
      <c r="F32" s="76" t="s">
        <v>120</v>
      </c>
      <c r="G32" s="96"/>
      <c r="H32" s="96"/>
      <c r="I32" s="121"/>
      <c r="J32" s="122">
        <f t="shared" si="0"/>
        <v>0</v>
      </c>
      <c r="K32" s="141"/>
      <c r="L32" s="162"/>
      <c r="M32" s="141"/>
      <c r="N32" s="162"/>
      <c r="O32" s="141"/>
      <c r="P32" s="162"/>
      <c r="Q32" s="141"/>
      <c r="R32" s="162"/>
      <c r="S32" s="141"/>
      <c r="T32" s="162"/>
      <c r="U32" s="141"/>
      <c r="V32" s="162"/>
    </row>
    <row r="33" spans="1:22" s="38" customFormat="1" ht="15" customHeight="1" x14ac:dyDescent="0.25">
      <c r="A33" s="101"/>
      <c r="B33" s="101"/>
      <c r="C33" s="102"/>
      <c r="D33" s="76" t="s">
        <v>95</v>
      </c>
      <c r="E33" s="102"/>
      <c r="F33" s="76" t="s">
        <v>120</v>
      </c>
      <c r="G33" s="96"/>
      <c r="H33" s="96"/>
      <c r="I33" s="121"/>
      <c r="J33" s="122">
        <f t="shared" si="0"/>
        <v>0</v>
      </c>
      <c r="K33" s="141"/>
      <c r="L33" s="162"/>
      <c r="M33" s="141"/>
      <c r="N33" s="162"/>
      <c r="O33" s="141"/>
      <c r="P33" s="162"/>
      <c r="Q33" s="141"/>
      <c r="R33" s="162"/>
      <c r="S33" s="141"/>
      <c r="T33" s="162"/>
      <c r="U33" s="141"/>
      <c r="V33" s="162"/>
    </row>
    <row r="34" spans="1:22" s="38" customFormat="1" ht="15" customHeight="1" x14ac:dyDescent="0.25">
      <c r="A34" s="101"/>
      <c r="B34" s="101"/>
      <c r="C34" s="102"/>
      <c r="D34" s="76" t="s">
        <v>95</v>
      </c>
      <c r="E34" s="102"/>
      <c r="F34" s="76" t="s">
        <v>120</v>
      </c>
      <c r="G34" s="96"/>
      <c r="H34" s="96"/>
      <c r="I34" s="121"/>
      <c r="J34" s="122">
        <f t="shared" si="0"/>
        <v>0</v>
      </c>
      <c r="K34" s="141"/>
      <c r="L34" s="162"/>
      <c r="M34" s="141"/>
      <c r="N34" s="162"/>
      <c r="O34" s="141"/>
      <c r="P34" s="162"/>
      <c r="Q34" s="141"/>
      <c r="R34" s="162"/>
      <c r="S34" s="141"/>
      <c r="T34" s="162"/>
      <c r="U34" s="141"/>
      <c r="V34" s="162"/>
    </row>
    <row r="35" spans="1:22" s="38" customFormat="1" ht="15" customHeight="1" x14ac:dyDescent="0.25">
      <c r="A35" s="101"/>
      <c r="B35" s="101"/>
      <c r="C35" s="102"/>
      <c r="D35" s="76" t="s">
        <v>95</v>
      </c>
      <c r="E35" s="102"/>
      <c r="F35" s="76" t="s">
        <v>120</v>
      </c>
      <c r="G35" s="96"/>
      <c r="H35" s="96"/>
      <c r="I35" s="121"/>
      <c r="J35" s="122">
        <f t="shared" si="0"/>
        <v>0</v>
      </c>
      <c r="K35" s="141"/>
      <c r="L35" s="162"/>
      <c r="M35" s="141"/>
      <c r="N35" s="162"/>
      <c r="O35" s="141"/>
      <c r="P35" s="162"/>
      <c r="Q35" s="141"/>
      <c r="R35" s="162"/>
      <c r="S35" s="141"/>
      <c r="T35" s="162"/>
      <c r="U35" s="141"/>
      <c r="V35" s="162"/>
    </row>
    <row r="36" spans="1:22" s="38" customFormat="1" ht="15" customHeight="1" x14ac:dyDescent="0.25">
      <c r="A36" s="101"/>
      <c r="B36" s="101"/>
      <c r="C36" s="102"/>
      <c r="D36" s="76" t="s">
        <v>95</v>
      </c>
      <c r="E36" s="102"/>
      <c r="F36" s="76" t="s">
        <v>120</v>
      </c>
      <c r="G36" s="96"/>
      <c r="H36" s="96"/>
      <c r="I36" s="121"/>
      <c r="J36" s="122">
        <f t="shared" si="0"/>
        <v>0</v>
      </c>
      <c r="K36" s="141"/>
      <c r="L36" s="162"/>
      <c r="M36" s="141"/>
      <c r="N36" s="162"/>
      <c r="O36" s="141"/>
      <c r="P36" s="162"/>
      <c r="Q36" s="141"/>
      <c r="R36" s="162"/>
      <c r="S36" s="141"/>
      <c r="T36" s="162"/>
      <c r="U36" s="141"/>
      <c r="V36" s="162"/>
    </row>
    <row r="37" spans="1:22" s="38" customFormat="1" ht="15" customHeight="1" x14ac:dyDescent="0.25">
      <c r="A37" s="101"/>
      <c r="B37" s="101"/>
      <c r="C37" s="96"/>
      <c r="D37" s="76" t="s">
        <v>95</v>
      </c>
      <c r="E37" s="96"/>
      <c r="F37" s="76" t="s">
        <v>120</v>
      </c>
      <c r="G37" s="96"/>
      <c r="H37" s="96"/>
      <c r="I37" s="123"/>
      <c r="J37" s="122">
        <f t="shared" si="0"/>
        <v>0</v>
      </c>
      <c r="K37" s="141"/>
      <c r="L37" s="162"/>
      <c r="M37" s="141"/>
      <c r="N37" s="162"/>
      <c r="O37" s="141"/>
      <c r="P37" s="162"/>
      <c r="Q37" s="141"/>
      <c r="R37" s="162"/>
      <c r="S37" s="141"/>
      <c r="T37" s="162"/>
      <c r="U37" s="141"/>
      <c r="V37" s="162"/>
    </row>
    <row r="38" spans="1:22" s="38" customFormat="1" ht="15" customHeight="1" x14ac:dyDescent="0.25">
      <c r="A38" s="101"/>
      <c r="B38" s="101"/>
      <c r="C38" s="96"/>
      <c r="D38" s="76" t="s">
        <v>95</v>
      </c>
      <c r="E38" s="96"/>
      <c r="F38" s="76" t="s">
        <v>120</v>
      </c>
      <c r="G38" s="96"/>
      <c r="H38" s="96"/>
      <c r="I38" s="123"/>
      <c r="J38" s="122">
        <f t="shared" si="0"/>
        <v>0</v>
      </c>
      <c r="K38" s="141"/>
      <c r="L38" s="162"/>
      <c r="M38" s="141"/>
      <c r="N38" s="162"/>
      <c r="O38" s="141"/>
      <c r="P38" s="162"/>
      <c r="Q38" s="141"/>
      <c r="R38" s="162"/>
      <c r="S38" s="141"/>
      <c r="T38" s="162"/>
      <c r="U38" s="141"/>
      <c r="V38" s="162"/>
    </row>
    <row r="39" spans="1:22" s="38" customFormat="1" ht="15" customHeight="1" x14ac:dyDescent="0.25">
      <c r="A39" s="101"/>
      <c r="B39" s="101"/>
      <c r="C39" s="96"/>
      <c r="D39" s="76" t="s">
        <v>95</v>
      </c>
      <c r="E39" s="96"/>
      <c r="F39" s="76" t="s">
        <v>120</v>
      </c>
      <c r="G39" s="96"/>
      <c r="H39" s="96"/>
      <c r="I39" s="123"/>
      <c r="J39" s="122">
        <f t="shared" si="0"/>
        <v>0</v>
      </c>
      <c r="K39" s="141"/>
      <c r="L39" s="162"/>
      <c r="M39" s="141"/>
      <c r="N39" s="162"/>
      <c r="O39" s="141"/>
      <c r="P39" s="162"/>
      <c r="Q39" s="141"/>
      <c r="R39" s="162"/>
      <c r="S39" s="141"/>
      <c r="T39" s="162"/>
      <c r="U39" s="141"/>
      <c r="V39" s="162"/>
    </row>
    <row r="40" spans="1:22" s="38" customFormat="1" ht="15" customHeight="1" x14ac:dyDescent="0.25">
      <c r="A40" s="101"/>
      <c r="B40" s="101"/>
      <c r="C40" s="96"/>
      <c r="D40" s="76" t="s">
        <v>95</v>
      </c>
      <c r="E40" s="96"/>
      <c r="F40" s="76" t="s">
        <v>120</v>
      </c>
      <c r="G40" s="96"/>
      <c r="H40" s="96"/>
      <c r="I40" s="123"/>
      <c r="J40" s="122">
        <f t="shared" si="0"/>
        <v>0</v>
      </c>
      <c r="K40" s="141"/>
      <c r="L40" s="162"/>
      <c r="M40" s="141"/>
      <c r="N40" s="162"/>
      <c r="O40" s="141"/>
      <c r="P40" s="162"/>
      <c r="Q40" s="141"/>
      <c r="R40" s="162"/>
      <c r="S40" s="141"/>
      <c r="T40" s="162"/>
      <c r="U40" s="141"/>
      <c r="V40" s="162"/>
    </row>
    <row r="41" spans="1:22" s="38" customFormat="1" ht="15" customHeight="1" x14ac:dyDescent="0.25">
      <c r="A41" s="101"/>
      <c r="B41" s="101"/>
      <c r="C41" s="96"/>
      <c r="D41" s="76" t="s">
        <v>95</v>
      </c>
      <c r="E41" s="96"/>
      <c r="F41" s="76" t="s">
        <v>120</v>
      </c>
      <c r="G41" s="96"/>
      <c r="H41" s="96"/>
      <c r="I41" s="123"/>
      <c r="J41" s="122">
        <f t="shared" si="0"/>
        <v>0</v>
      </c>
      <c r="K41" s="141"/>
      <c r="L41" s="162"/>
      <c r="M41" s="141"/>
      <c r="N41" s="162"/>
      <c r="O41" s="141"/>
      <c r="P41" s="162"/>
      <c r="Q41" s="141"/>
      <c r="R41" s="162"/>
      <c r="S41" s="141"/>
      <c r="T41" s="162"/>
      <c r="U41" s="141"/>
      <c r="V41" s="162"/>
    </row>
    <row r="42" spans="1:22" s="38" customFormat="1" ht="15" customHeight="1" x14ac:dyDescent="0.25">
      <c r="A42" s="101"/>
      <c r="B42" s="101"/>
      <c r="C42" s="96"/>
      <c r="D42" s="76" t="s">
        <v>95</v>
      </c>
      <c r="E42" s="96"/>
      <c r="F42" s="76" t="s">
        <v>120</v>
      </c>
      <c r="G42" s="96"/>
      <c r="H42" s="96"/>
      <c r="I42" s="123"/>
      <c r="J42" s="122">
        <f t="shared" si="0"/>
        <v>0</v>
      </c>
      <c r="K42" s="141"/>
      <c r="L42" s="162"/>
      <c r="M42" s="141"/>
      <c r="N42" s="162"/>
      <c r="O42" s="141"/>
      <c r="P42" s="162"/>
      <c r="Q42" s="141"/>
      <c r="R42" s="162"/>
      <c r="S42" s="141"/>
      <c r="T42" s="162"/>
      <c r="U42" s="141"/>
      <c r="V42" s="162"/>
    </row>
    <row r="43" spans="1:22" s="38" customFormat="1" ht="15" customHeight="1" x14ac:dyDescent="0.25">
      <c r="A43" s="101"/>
      <c r="B43" s="101"/>
      <c r="C43" s="96"/>
      <c r="D43" s="76" t="s">
        <v>95</v>
      </c>
      <c r="E43" s="96"/>
      <c r="F43" s="76" t="s">
        <v>120</v>
      </c>
      <c r="G43" s="96"/>
      <c r="H43" s="96"/>
      <c r="I43" s="123"/>
      <c r="J43" s="122">
        <f t="shared" si="0"/>
        <v>0</v>
      </c>
      <c r="K43" s="141"/>
      <c r="L43" s="162"/>
      <c r="M43" s="141"/>
      <c r="N43" s="162"/>
      <c r="O43" s="141"/>
      <c r="P43" s="162"/>
      <c r="Q43" s="141"/>
      <c r="R43" s="162"/>
      <c r="S43" s="141"/>
      <c r="T43" s="162"/>
      <c r="U43" s="141"/>
      <c r="V43" s="162"/>
    </row>
    <row r="44" spans="1:22" s="38" customFormat="1" ht="15" customHeight="1" x14ac:dyDescent="0.25">
      <c r="A44" s="101"/>
      <c r="B44" s="101"/>
      <c r="C44" s="96"/>
      <c r="D44" s="76" t="s">
        <v>95</v>
      </c>
      <c r="E44" s="96"/>
      <c r="F44" s="76" t="s">
        <v>120</v>
      </c>
      <c r="G44" s="96"/>
      <c r="H44" s="96"/>
      <c r="I44" s="123"/>
      <c r="J44" s="122">
        <f t="shared" si="0"/>
        <v>0</v>
      </c>
      <c r="K44" s="141"/>
      <c r="L44" s="162"/>
      <c r="M44" s="141"/>
      <c r="N44" s="162"/>
      <c r="O44" s="141"/>
      <c r="P44" s="162"/>
      <c r="Q44" s="141"/>
      <c r="R44" s="162"/>
      <c r="S44" s="141"/>
      <c r="T44" s="162"/>
      <c r="U44" s="141"/>
      <c r="V44" s="162"/>
    </row>
    <row r="45" spans="1:22" s="38" customFormat="1" ht="15" customHeight="1" x14ac:dyDescent="0.25">
      <c r="A45" s="101"/>
      <c r="B45" s="101"/>
      <c r="C45" s="96"/>
      <c r="D45" s="76" t="s">
        <v>95</v>
      </c>
      <c r="E45" s="96"/>
      <c r="F45" s="76" t="s">
        <v>120</v>
      </c>
      <c r="G45" s="96"/>
      <c r="H45" s="96"/>
      <c r="I45" s="123"/>
      <c r="J45" s="122">
        <f t="shared" si="0"/>
        <v>0</v>
      </c>
      <c r="K45" s="141"/>
      <c r="L45" s="162"/>
      <c r="M45" s="141"/>
      <c r="N45" s="162"/>
      <c r="O45" s="141"/>
      <c r="P45" s="162"/>
      <c r="Q45" s="141"/>
      <c r="R45" s="162"/>
      <c r="S45" s="141"/>
      <c r="T45" s="162"/>
      <c r="U45" s="141"/>
      <c r="V45" s="162"/>
    </row>
    <row r="46" spans="1:22" s="38" customFormat="1" ht="15" customHeight="1" x14ac:dyDescent="0.25">
      <c r="A46" s="101"/>
      <c r="B46" s="101"/>
      <c r="C46" s="96"/>
      <c r="D46" s="76" t="s">
        <v>95</v>
      </c>
      <c r="E46" s="96"/>
      <c r="F46" s="76" t="s">
        <v>120</v>
      </c>
      <c r="G46" s="96"/>
      <c r="H46" s="96"/>
      <c r="I46" s="123"/>
      <c r="J46" s="122">
        <f t="shared" si="0"/>
        <v>0</v>
      </c>
      <c r="K46" s="141"/>
      <c r="L46" s="162"/>
      <c r="M46" s="141"/>
      <c r="N46" s="162"/>
      <c r="O46" s="141"/>
      <c r="P46" s="162"/>
      <c r="Q46" s="141"/>
      <c r="R46" s="162"/>
      <c r="S46" s="141"/>
      <c r="T46" s="162"/>
      <c r="U46" s="141"/>
      <c r="V46" s="162"/>
    </row>
    <row r="47" spans="1:22" s="38" customFormat="1" ht="15" customHeight="1" x14ac:dyDescent="0.25">
      <c r="A47" s="101"/>
      <c r="B47" s="101"/>
      <c r="C47" s="96"/>
      <c r="D47" s="76" t="s">
        <v>95</v>
      </c>
      <c r="E47" s="96"/>
      <c r="F47" s="76" t="s">
        <v>120</v>
      </c>
      <c r="G47" s="96"/>
      <c r="H47" s="96"/>
      <c r="I47" s="123"/>
      <c r="J47" s="122">
        <f t="shared" si="0"/>
        <v>0</v>
      </c>
      <c r="K47" s="141"/>
      <c r="L47" s="162"/>
      <c r="M47" s="141"/>
      <c r="N47" s="162"/>
      <c r="O47" s="141"/>
      <c r="P47" s="162"/>
      <c r="Q47" s="141"/>
      <c r="R47" s="162"/>
      <c r="S47" s="141"/>
      <c r="T47" s="162"/>
      <c r="U47" s="141"/>
      <c r="V47" s="162"/>
    </row>
    <row r="48" spans="1:22" s="38" customFormat="1" ht="15" customHeight="1" x14ac:dyDescent="0.25">
      <c r="A48" s="101"/>
      <c r="B48" s="101"/>
      <c r="C48" s="96"/>
      <c r="D48" s="76" t="s">
        <v>95</v>
      </c>
      <c r="E48" s="96"/>
      <c r="F48" s="76" t="s">
        <v>120</v>
      </c>
      <c r="G48" s="96"/>
      <c r="H48" s="96"/>
      <c r="I48" s="123"/>
      <c r="J48" s="122">
        <f t="shared" si="0"/>
        <v>0</v>
      </c>
      <c r="K48" s="141"/>
      <c r="L48" s="162"/>
      <c r="M48" s="141"/>
      <c r="N48" s="162"/>
      <c r="O48" s="141"/>
      <c r="P48" s="162"/>
      <c r="Q48" s="141"/>
      <c r="R48" s="162"/>
      <c r="S48" s="141"/>
      <c r="T48" s="162"/>
      <c r="U48" s="141"/>
      <c r="V48" s="162"/>
    </row>
    <row r="49" spans="1:22" s="38" customFormat="1" ht="15" customHeight="1" x14ac:dyDescent="0.25">
      <c r="A49" s="101"/>
      <c r="B49" s="101"/>
      <c r="C49" s="96"/>
      <c r="D49" s="76" t="s">
        <v>95</v>
      </c>
      <c r="E49" s="96"/>
      <c r="F49" s="76" t="s">
        <v>120</v>
      </c>
      <c r="G49" s="96"/>
      <c r="H49" s="96"/>
      <c r="I49" s="123"/>
      <c r="J49" s="122">
        <f t="shared" si="0"/>
        <v>0</v>
      </c>
      <c r="K49" s="141"/>
      <c r="L49" s="162"/>
      <c r="M49" s="141"/>
      <c r="N49" s="162"/>
      <c r="O49" s="141"/>
      <c r="P49" s="162"/>
      <c r="Q49" s="141"/>
      <c r="R49" s="162"/>
      <c r="S49" s="141"/>
      <c r="T49" s="162"/>
      <c r="U49" s="141"/>
      <c r="V49" s="162"/>
    </row>
    <row r="50" spans="1:22" s="38" customFormat="1" ht="15" customHeight="1" x14ac:dyDescent="0.25">
      <c r="A50" s="101"/>
      <c r="B50" s="101"/>
      <c r="C50" s="96"/>
      <c r="D50" s="76" t="s">
        <v>95</v>
      </c>
      <c r="E50" s="96"/>
      <c r="F50" s="76" t="s">
        <v>120</v>
      </c>
      <c r="G50" s="96"/>
      <c r="H50" s="96"/>
      <c r="I50" s="123"/>
      <c r="J50" s="122">
        <f t="shared" si="0"/>
        <v>0</v>
      </c>
      <c r="K50" s="141"/>
      <c r="L50" s="162"/>
      <c r="M50" s="141"/>
      <c r="N50" s="162"/>
      <c r="O50" s="141"/>
      <c r="P50" s="162"/>
      <c r="Q50" s="141"/>
      <c r="R50" s="162"/>
      <c r="S50" s="141"/>
      <c r="T50" s="162"/>
      <c r="U50" s="141"/>
      <c r="V50" s="162"/>
    </row>
    <row r="51" spans="1:22" s="38" customFormat="1" ht="15" customHeight="1" x14ac:dyDescent="0.25">
      <c r="A51" s="101"/>
      <c r="B51" s="101"/>
      <c r="C51" s="96"/>
      <c r="D51" s="76" t="s">
        <v>95</v>
      </c>
      <c r="E51" s="96"/>
      <c r="F51" s="76" t="s">
        <v>120</v>
      </c>
      <c r="G51" s="96"/>
      <c r="H51" s="96"/>
      <c r="I51" s="123"/>
      <c r="J51" s="122">
        <f t="shared" si="0"/>
        <v>0</v>
      </c>
      <c r="K51" s="141"/>
      <c r="L51" s="162"/>
      <c r="M51" s="141"/>
      <c r="N51" s="162"/>
      <c r="O51" s="141"/>
      <c r="P51" s="162"/>
      <c r="Q51" s="141"/>
      <c r="R51" s="162"/>
      <c r="S51" s="141"/>
      <c r="T51" s="162"/>
      <c r="U51" s="141"/>
      <c r="V51" s="162"/>
    </row>
    <row r="52" spans="1:22" s="38" customFormat="1" ht="15" customHeight="1" x14ac:dyDescent="0.25">
      <c r="A52" s="101"/>
      <c r="B52" s="101"/>
      <c r="C52" s="96"/>
      <c r="D52" s="76" t="s">
        <v>95</v>
      </c>
      <c r="E52" s="96"/>
      <c r="F52" s="76" t="s">
        <v>120</v>
      </c>
      <c r="G52" s="96"/>
      <c r="H52" s="96"/>
      <c r="I52" s="123"/>
      <c r="J52" s="122">
        <f t="shared" si="0"/>
        <v>0</v>
      </c>
      <c r="K52" s="141"/>
      <c r="L52" s="162"/>
      <c r="M52" s="141"/>
      <c r="N52" s="162"/>
      <c r="O52" s="141"/>
      <c r="P52" s="162"/>
      <c r="Q52" s="141"/>
      <c r="R52" s="162"/>
      <c r="S52" s="141"/>
      <c r="T52" s="162"/>
      <c r="U52" s="141"/>
      <c r="V52" s="162"/>
    </row>
    <row r="53" spans="1:22" s="38" customFormat="1" ht="15" customHeight="1" x14ac:dyDescent="0.25">
      <c r="A53" s="101"/>
      <c r="B53" s="101"/>
      <c r="C53" s="96"/>
      <c r="D53" s="76" t="s">
        <v>95</v>
      </c>
      <c r="E53" s="96"/>
      <c r="F53" s="76" t="s">
        <v>120</v>
      </c>
      <c r="G53" s="96"/>
      <c r="H53" s="96"/>
      <c r="I53" s="123"/>
      <c r="J53" s="122">
        <f t="shared" si="0"/>
        <v>0</v>
      </c>
      <c r="K53" s="141"/>
      <c r="L53" s="162"/>
      <c r="M53" s="141"/>
      <c r="N53" s="162"/>
      <c r="O53" s="141"/>
      <c r="P53" s="162"/>
      <c r="Q53" s="141"/>
      <c r="R53" s="162"/>
      <c r="S53" s="141"/>
      <c r="T53" s="162"/>
      <c r="U53" s="141"/>
      <c r="V53" s="162"/>
    </row>
    <row r="54" spans="1:22" s="38" customFormat="1" ht="15" customHeight="1" x14ac:dyDescent="0.25">
      <c r="A54" s="101"/>
      <c r="B54" s="101"/>
      <c r="C54" s="96"/>
      <c r="D54" s="76" t="s">
        <v>95</v>
      </c>
      <c r="E54" s="96"/>
      <c r="F54" s="76" t="s">
        <v>120</v>
      </c>
      <c r="G54" s="96"/>
      <c r="H54" s="96"/>
      <c r="I54" s="123"/>
      <c r="J54" s="122">
        <f t="shared" si="0"/>
        <v>0</v>
      </c>
      <c r="K54" s="141"/>
      <c r="L54" s="162"/>
      <c r="M54" s="141"/>
      <c r="N54" s="162"/>
      <c r="O54" s="141"/>
      <c r="P54" s="162"/>
      <c r="Q54" s="141"/>
      <c r="R54" s="162"/>
      <c r="S54" s="141"/>
      <c r="T54" s="162"/>
      <c r="U54" s="141"/>
      <c r="V54" s="162"/>
    </row>
    <row r="55" spans="1:22" s="38" customFormat="1" ht="15" customHeight="1" x14ac:dyDescent="0.25">
      <c r="A55" s="101"/>
      <c r="B55" s="101"/>
      <c r="C55" s="96"/>
      <c r="D55" s="76" t="s">
        <v>95</v>
      </c>
      <c r="E55" s="96"/>
      <c r="F55" s="76" t="s">
        <v>120</v>
      </c>
      <c r="G55" s="96"/>
      <c r="H55" s="96"/>
      <c r="I55" s="123"/>
      <c r="J55" s="122">
        <f t="shared" si="0"/>
        <v>0</v>
      </c>
      <c r="K55" s="141"/>
      <c r="L55" s="162"/>
      <c r="M55" s="141"/>
      <c r="N55" s="162"/>
      <c r="O55" s="141"/>
      <c r="P55" s="162"/>
      <c r="Q55" s="141"/>
      <c r="R55" s="162"/>
      <c r="S55" s="141"/>
      <c r="T55" s="162"/>
      <c r="U55" s="141"/>
      <c r="V55" s="162"/>
    </row>
    <row r="56" spans="1:22" s="38" customFormat="1" ht="15" customHeight="1" x14ac:dyDescent="0.25">
      <c r="A56" s="101"/>
      <c r="B56" s="101"/>
      <c r="C56" s="96"/>
      <c r="D56" s="76" t="s">
        <v>95</v>
      </c>
      <c r="E56" s="96"/>
      <c r="F56" s="76" t="s">
        <v>120</v>
      </c>
      <c r="G56" s="96"/>
      <c r="H56" s="96"/>
      <c r="I56" s="123"/>
      <c r="J56" s="122">
        <f t="shared" si="0"/>
        <v>0</v>
      </c>
      <c r="K56" s="141"/>
      <c r="L56" s="162"/>
      <c r="M56" s="141"/>
      <c r="N56" s="162"/>
      <c r="O56" s="141"/>
      <c r="P56" s="162"/>
      <c r="Q56" s="141"/>
      <c r="R56" s="162"/>
      <c r="S56" s="141"/>
      <c r="T56" s="162"/>
      <c r="U56" s="141"/>
      <c r="V56" s="162"/>
    </row>
    <row r="57" spans="1:22" s="38" customFormat="1" ht="15" customHeight="1" x14ac:dyDescent="0.25">
      <c r="A57" s="101"/>
      <c r="B57" s="101"/>
      <c r="C57" s="96"/>
      <c r="D57" s="96"/>
      <c r="E57" s="96"/>
      <c r="F57" s="29"/>
      <c r="G57" s="96"/>
      <c r="H57" s="96"/>
      <c r="I57" s="109"/>
      <c r="J57" s="122">
        <f t="shared" si="0"/>
        <v>0</v>
      </c>
      <c r="K57" s="141"/>
      <c r="L57" s="112"/>
      <c r="M57" s="96"/>
      <c r="N57" s="112"/>
      <c r="O57" s="96"/>
      <c r="P57" s="112"/>
      <c r="Q57" s="96"/>
      <c r="R57" s="112"/>
      <c r="S57" s="96"/>
      <c r="T57" s="112"/>
      <c r="U57" s="96"/>
      <c r="V57" s="112"/>
    </row>
    <row r="58" spans="1:22" s="133" customFormat="1" ht="15" customHeight="1" x14ac:dyDescent="0.25">
      <c r="A58" s="101"/>
      <c r="B58" s="101"/>
      <c r="C58" s="26"/>
      <c r="D58" s="26" t="s">
        <v>38</v>
      </c>
      <c r="E58" s="26"/>
      <c r="F58" s="26"/>
      <c r="G58" s="26"/>
      <c r="H58" s="26"/>
      <c r="I58" s="125"/>
      <c r="J58" s="126"/>
      <c r="K58" s="125"/>
      <c r="L58" s="126"/>
      <c r="M58" s="125"/>
      <c r="N58" s="126"/>
      <c r="O58" s="125"/>
      <c r="P58" s="126"/>
      <c r="Q58" s="125"/>
      <c r="R58" s="126"/>
      <c r="S58" s="125"/>
      <c r="T58" s="126"/>
      <c r="U58" s="125"/>
      <c r="V58" s="126"/>
    </row>
    <row r="59" spans="1:22" s="38" customFormat="1" ht="15" customHeight="1" x14ac:dyDescent="0.25">
      <c r="A59" s="101"/>
      <c r="B59" s="101"/>
      <c r="C59" s="158"/>
      <c r="D59" s="158" t="s">
        <v>124</v>
      </c>
      <c r="E59" s="158"/>
      <c r="F59" s="158"/>
      <c r="G59" s="158"/>
      <c r="H59" s="158"/>
      <c r="I59" s="158"/>
      <c r="J59" s="158"/>
      <c r="K59" s="158"/>
      <c r="L59" s="158"/>
      <c r="M59" s="159"/>
      <c r="N59" s="159"/>
      <c r="O59" s="159"/>
      <c r="P59" s="159"/>
      <c r="Q59" s="159"/>
      <c r="R59" s="159"/>
      <c r="S59" s="159"/>
      <c r="T59" s="159"/>
      <c r="U59" s="159"/>
      <c r="V59" s="159"/>
    </row>
    <row r="60" spans="1:22" s="38" customFormat="1" ht="15" customHeight="1" x14ac:dyDescent="0.25">
      <c r="A60" s="101"/>
      <c r="B60" s="101"/>
      <c r="C60" s="96"/>
      <c r="D60" s="335"/>
      <c r="E60" s="335"/>
      <c r="F60" s="335"/>
      <c r="G60" s="335"/>
      <c r="H60" s="335"/>
      <c r="I60" s="76"/>
      <c r="J60" s="76"/>
      <c r="K60" s="76"/>
      <c r="L60" s="76"/>
      <c r="M60" s="140"/>
      <c r="N60" s="140"/>
      <c r="O60" s="140"/>
      <c r="P60" s="140"/>
      <c r="Q60" s="140"/>
      <c r="R60" s="140"/>
      <c r="S60" s="140"/>
      <c r="T60" s="140"/>
      <c r="U60" s="140"/>
      <c r="V60" s="140"/>
    </row>
    <row r="61" spans="1:22" s="38" customFormat="1" ht="15" customHeight="1" x14ac:dyDescent="0.25">
      <c r="A61" s="101"/>
      <c r="B61" s="101"/>
      <c r="C61" s="96"/>
      <c r="D61" s="335"/>
      <c r="E61" s="335"/>
      <c r="F61" s="335"/>
      <c r="G61" s="335"/>
      <c r="H61" s="335"/>
      <c r="I61" s="76"/>
      <c r="J61" s="76"/>
      <c r="K61" s="76"/>
      <c r="L61" s="76"/>
      <c r="M61" s="140"/>
      <c r="N61" s="140"/>
      <c r="O61" s="140"/>
      <c r="P61" s="140"/>
      <c r="Q61" s="140"/>
      <c r="R61" s="140"/>
      <c r="S61" s="140"/>
      <c r="T61" s="140"/>
      <c r="U61" s="140"/>
      <c r="V61" s="140"/>
    </row>
    <row r="62" spans="1:22" s="38" customFormat="1" ht="15" customHeight="1" x14ac:dyDescent="0.25">
      <c r="A62" s="101"/>
      <c r="B62" s="101"/>
      <c r="C62" s="96"/>
      <c r="D62" s="335"/>
      <c r="E62" s="335"/>
      <c r="F62" s="335"/>
      <c r="G62" s="335"/>
      <c r="H62" s="335"/>
      <c r="I62" s="76"/>
      <c r="J62" s="76"/>
      <c r="K62" s="76"/>
      <c r="L62" s="76"/>
      <c r="M62" s="140"/>
      <c r="N62" s="140"/>
      <c r="O62" s="140"/>
      <c r="P62" s="140"/>
      <c r="Q62" s="140"/>
      <c r="R62" s="140"/>
      <c r="S62" s="140"/>
      <c r="T62" s="140"/>
      <c r="U62" s="140"/>
      <c r="V62" s="140"/>
    </row>
    <row r="63" spans="1:22" s="38" customFormat="1" ht="15" customHeight="1" x14ac:dyDescent="0.25">
      <c r="A63" s="101"/>
      <c r="B63" s="101"/>
      <c r="C63" s="96"/>
      <c r="D63" s="335"/>
      <c r="E63" s="335"/>
      <c r="F63" s="335"/>
      <c r="G63" s="335"/>
      <c r="H63" s="335"/>
      <c r="I63" s="76"/>
      <c r="J63" s="76"/>
      <c r="K63" s="76"/>
      <c r="L63" s="76"/>
      <c r="M63" s="140"/>
      <c r="N63" s="140"/>
      <c r="O63" s="140"/>
      <c r="P63" s="140"/>
      <c r="Q63" s="140"/>
      <c r="R63" s="140"/>
      <c r="S63" s="140"/>
      <c r="T63" s="140"/>
      <c r="U63" s="140"/>
      <c r="V63" s="140"/>
    </row>
    <row r="64" spans="1:22" s="38" customFormat="1" ht="15" customHeight="1" x14ac:dyDescent="0.25">
      <c r="A64" s="101"/>
      <c r="B64" s="101"/>
      <c r="C64" s="96"/>
      <c r="D64" s="335"/>
      <c r="E64" s="335"/>
      <c r="F64" s="335"/>
      <c r="G64" s="335"/>
      <c r="H64" s="335"/>
      <c r="I64" s="76"/>
      <c r="J64" s="76"/>
      <c r="K64" s="76"/>
      <c r="L64" s="76"/>
      <c r="M64" s="140"/>
      <c r="N64" s="140"/>
      <c r="O64" s="140"/>
      <c r="P64" s="140"/>
      <c r="Q64" s="140"/>
      <c r="R64" s="140"/>
      <c r="S64" s="140"/>
      <c r="T64" s="140"/>
      <c r="U64" s="140"/>
      <c r="V64" s="140"/>
    </row>
    <row r="65" spans="1:22" s="38" customFormat="1" ht="15" customHeight="1" x14ac:dyDescent="0.25">
      <c r="A65" s="101"/>
      <c r="B65" s="101"/>
      <c r="C65" s="96"/>
      <c r="D65" s="335"/>
      <c r="E65" s="335"/>
      <c r="F65" s="335"/>
      <c r="G65" s="335"/>
      <c r="H65" s="335"/>
      <c r="I65" s="76"/>
      <c r="J65" s="76"/>
      <c r="K65" s="76"/>
      <c r="L65" s="76"/>
      <c r="M65" s="140"/>
      <c r="N65" s="140"/>
      <c r="O65" s="140"/>
      <c r="P65" s="140"/>
      <c r="Q65" s="140"/>
      <c r="R65" s="140"/>
      <c r="S65" s="140"/>
      <c r="T65" s="140"/>
      <c r="U65" s="140"/>
      <c r="V65" s="140"/>
    </row>
    <row r="66" spans="1:22" s="38" customFormat="1" ht="15" customHeight="1" x14ac:dyDescent="0.25">
      <c r="A66" s="101"/>
      <c r="B66" s="101"/>
      <c r="C66" s="96"/>
      <c r="D66" s="335"/>
      <c r="E66" s="335"/>
      <c r="F66" s="335"/>
      <c r="G66" s="335"/>
      <c r="H66" s="335"/>
      <c r="I66" s="76"/>
      <c r="J66" s="76"/>
      <c r="K66" s="76"/>
      <c r="L66" s="76"/>
      <c r="M66" s="140"/>
      <c r="N66" s="140"/>
      <c r="O66" s="140"/>
      <c r="P66" s="140"/>
      <c r="Q66" s="140"/>
      <c r="R66" s="140"/>
      <c r="S66" s="140"/>
      <c r="T66" s="140"/>
      <c r="U66" s="140"/>
      <c r="V66" s="140"/>
    </row>
    <row r="67" spans="1:22" s="38" customFormat="1" ht="15" customHeight="1" x14ac:dyDescent="0.25">
      <c r="A67" s="101"/>
      <c r="B67" s="101"/>
      <c r="C67" s="96"/>
      <c r="D67" s="335"/>
      <c r="E67" s="335"/>
      <c r="F67" s="335"/>
      <c r="G67" s="335"/>
      <c r="H67" s="335"/>
      <c r="I67" s="76"/>
      <c r="J67" s="76"/>
      <c r="K67" s="76"/>
      <c r="L67" s="76"/>
      <c r="M67" s="140"/>
      <c r="N67" s="140"/>
      <c r="O67" s="140"/>
      <c r="P67" s="140"/>
      <c r="Q67" s="140"/>
      <c r="R67" s="140"/>
      <c r="S67" s="140"/>
      <c r="T67" s="140"/>
      <c r="U67" s="140"/>
      <c r="V67" s="140"/>
    </row>
    <row r="68" spans="1:22" s="38" customFormat="1" ht="15" customHeight="1" x14ac:dyDescent="0.25">
      <c r="A68" s="101"/>
      <c r="B68" s="101"/>
      <c r="C68" s="96"/>
      <c r="D68" s="335"/>
      <c r="E68" s="335"/>
      <c r="F68" s="335"/>
      <c r="G68" s="335"/>
      <c r="H68" s="335"/>
      <c r="I68" s="76"/>
      <c r="J68" s="76"/>
      <c r="K68" s="76"/>
      <c r="L68" s="76"/>
      <c r="M68" s="140"/>
      <c r="N68" s="140"/>
      <c r="O68" s="140"/>
      <c r="P68" s="140"/>
      <c r="Q68" s="140"/>
      <c r="R68" s="140"/>
      <c r="S68" s="140"/>
      <c r="T68" s="140"/>
      <c r="U68" s="140"/>
      <c r="V68" s="140"/>
    </row>
    <row r="69" spans="1:22" s="38" customFormat="1" ht="15" customHeight="1" x14ac:dyDescent="0.25">
      <c r="A69" s="101"/>
      <c r="B69" s="101"/>
      <c r="C69" s="96"/>
      <c r="D69" s="335"/>
      <c r="E69" s="335"/>
      <c r="F69" s="335"/>
      <c r="G69" s="335"/>
      <c r="H69" s="335"/>
      <c r="I69" s="76"/>
      <c r="J69" s="76"/>
      <c r="K69" s="76"/>
      <c r="L69" s="76"/>
      <c r="M69" s="140"/>
      <c r="N69" s="140"/>
      <c r="O69" s="140"/>
      <c r="P69" s="140"/>
      <c r="Q69" s="140"/>
      <c r="R69" s="140"/>
      <c r="S69" s="140"/>
      <c r="T69" s="140"/>
      <c r="U69" s="140"/>
      <c r="V69" s="140"/>
    </row>
    <row r="70" spans="1:22" s="38" customFormat="1" ht="15" customHeight="1" x14ac:dyDescent="0.25">
      <c r="A70" s="101"/>
      <c r="B70" s="101"/>
      <c r="C70" s="96"/>
      <c r="D70" s="335"/>
      <c r="E70" s="335"/>
      <c r="F70" s="335"/>
      <c r="G70" s="335"/>
      <c r="H70" s="335"/>
      <c r="I70" s="76"/>
      <c r="J70" s="76"/>
      <c r="K70" s="76"/>
      <c r="L70" s="76"/>
      <c r="M70" s="140"/>
      <c r="N70" s="140"/>
      <c r="O70" s="140"/>
      <c r="P70" s="140"/>
      <c r="Q70" s="140"/>
      <c r="R70" s="140"/>
      <c r="S70" s="140"/>
      <c r="T70" s="140"/>
      <c r="U70" s="140"/>
      <c r="V70" s="140"/>
    </row>
    <row r="71" spans="1:22" s="38" customFormat="1" ht="15" customHeight="1" x14ac:dyDescent="0.25">
      <c r="A71" s="101"/>
      <c r="B71" s="101"/>
      <c r="C71" s="96"/>
      <c r="D71" s="335"/>
      <c r="E71" s="335"/>
      <c r="F71" s="335"/>
      <c r="G71" s="335"/>
      <c r="H71" s="335"/>
      <c r="I71" s="76"/>
      <c r="J71" s="76"/>
      <c r="K71" s="76"/>
      <c r="L71" s="76"/>
      <c r="M71" s="140"/>
      <c r="N71" s="140"/>
      <c r="O71" s="140"/>
      <c r="P71" s="140"/>
      <c r="Q71" s="140"/>
      <c r="R71" s="140"/>
      <c r="S71" s="140"/>
      <c r="T71" s="140"/>
      <c r="U71" s="140"/>
      <c r="V71" s="140"/>
    </row>
    <row r="72" spans="1:22" ht="15" hidden="1" customHeight="1" x14ac:dyDescent="0.25">
      <c r="Q72" s="140"/>
      <c r="R72" s="140"/>
      <c r="U72" s="140"/>
      <c r="V72" s="140"/>
    </row>
    <row r="73" spans="1:22" ht="15" hidden="1" customHeight="1" x14ac:dyDescent="0.25">
      <c r="Q73" s="140"/>
      <c r="R73" s="140"/>
      <c r="U73" s="140"/>
      <c r="V73" s="140"/>
    </row>
    <row r="74" spans="1:22" ht="15" hidden="1" customHeight="1" x14ac:dyDescent="0.25">
      <c r="Q74" s="140"/>
      <c r="R74" s="140"/>
      <c r="U74" s="140"/>
      <c r="V74" s="140"/>
    </row>
    <row r="75" spans="1:22" ht="15" hidden="1" customHeight="1" x14ac:dyDescent="0.25">
      <c r="Q75" s="140"/>
      <c r="R75" s="140"/>
      <c r="U75" s="140"/>
      <c r="V75" s="140"/>
    </row>
    <row r="76" spans="1:22" ht="15" hidden="1" customHeight="1" x14ac:dyDescent="0.25">
      <c r="Q76" s="140"/>
      <c r="R76" s="140"/>
      <c r="U76" s="140"/>
      <c r="V76" s="140"/>
    </row>
    <row r="77" spans="1:22" ht="15" hidden="1" customHeight="1" x14ac:dyDescent="0.25">
      <c r="Q77" s="140"/>
      <c r="R77" s="140"/>
      <c r="U77" s="140"/>
      <c r="V77" s="140"/>
    </row>
    <row r="78" spans="1:22" ht="15" hidden="1" customHeight="1" x14ac:dyDescent="0.25">
      <c r="Q78" s="140"/>
      <c r="R78" s="140"/>
      <c r="U78" s="140"/>
      <c r="V78" s="140"/>
    </row>
  </sheetData>
  <sheetProtection algorithmName="SHA-512" hashValue="Y8MSTzE8aAw3gC//IuMEnLoGpa/wB4BcJRFR9lZzOn4lCqmoayHjsafqNVO8dhw9HyFKp0PcN3Q0RxI+mJa/Iw==" saltValue="8d/9/uV0QG+noYELsAZb6g==" spinCount="100000" sheet="1" objects="1" scenarios="1"/>
  <mergeCells count="18">
    <mergeCell ref="F4:G4"/>
    <mergeCell ref="F9:G9"/>
    <mergeCell ref="F13:G13"/>
    <mergeCell ref="F14:G14"/>
    <mergeCell ref="F16:G16"/>
    <mergeCell ref="F11:G11"/>
    <mergeCell ref="D70:H70"/>
    <mergeCell ref="D71:H71"/>
    <mergeCell ref="D60:H60"/>
    <mergeCell ref="D61:H61"/>
    <mergeCell ref="D62:H62"/>
    <mergeCell ref="D63:H63"/>
    <mergeCell ref="D64:H64"/>
    <mergeCell ref="D65:H65"/>
    <mergeCell ref="D66:H66"/>
    <mergeCell ref="D67:H67"/>
    <mergeCell ref="D68:H68"/>
    <mergeCell ref="D69:H69"/>
  </mergeCells>
  <dataValidations disablePrompts="1" count="4">
    <dataValidation type="custom" operator="equal" allowBlank="1" showInputMessage="1" showErrorMessage="1" error="Please note that the start date has to be the first day of the month" sqref="F13:G13" xr:uid="{5095D004-A4F6-4B9F-B6C0-87B5E1A03577}">
      <formula1>DAY($F$13)=1</formula1>
    </dataValidation>
    <dataValidation type="decimal" allowBlank="1" showInputMessage="1" showErrorMessage="1" sqref="K27:K57 L57 M27:M57 N57 O27:O57 P57 Q27:Q57 R57 S27:S57 T57 U27:U57 W27:XFD57 V57" xr:uid="{BA2382E9-8128-4DA4-B699-6B817B0F2A45}">
      <formula1>0</formula1>
      <formula2>1000000000</formula2>
    </dataValidation>
    <dataValidation type="custom" allowBlank="1" showInputMessage="1" showErrorMessage="1" error="Please note that the end date has to be the last day of the month and duration must not exceed max project years" sqref="F14:G14" xr:uid="{825103AF-E36F-4DBB-A57B-E1E996AEC4BA}">
      <formula1>AND(DAY($F$14)=DAY(DATE(YEAR($F$14),MONTH($F$14)+1,1)-1),$F$14&gt;$F$13,$F$14&lt;=EDATE($F$13,$I$12*12))</formula1>
    </dataValidation>
    <dataValidation type="custom" allowBlank="1" showInputMessage="1" showErrorMessage="1" error="Ensure the entered cost is limited to one decimal place" sqref="L27:L56 N27:N56 V27:V56 R27:R56 T27:T56 P27:P56" xr:uid="{F8F41285-0641-483D-8A6F-56905EE1088C}">
      <formula1>AND(ISNUMBER(L27),ROUND(L27,0)=L27)</formula1>
    </dataValidation>
  </dataValidations>
  <pageMargins left="0.7" right="0.7" top="0.75" bottom="0.75" header="0.3" footer="0.3"/>
  <pageSetup paperSize="9" orientation="portrait" r:id="rId1"/>
  <ignoredErrors>
    <ignoredError sqref="L20:V20 L19 N19 P19 R19 T19"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676F4BCB405544A149C3CDB4B3F5C0" ma:contentTypeVersion="4" ma:contentTypeDescription="Create a new document." ma:contentTypeScope="" ma:versionID="dd6864f3e9a0516ea438517bbbac8213">
  <xsd:schema xmlns:xsd="http://www.w3.org/2001/XMLSchema" xmlns:xs="http://www.w3.org/2001/XMLSchema" xmlns:p="http://schemas.microsoft.com/office/2006/metadata/properties" xmlns:ns2="de7d90ab-e416-4450-ae48-393b52fef88b" targetNamespace="http://schemas.microsoft.com/office/2006/metadata/properties" ma:root="true" ma:fieldsID="015e6e63b34ce913ac7e280c2f8626e0" ns2:_="">
    <xsd:import namespace="de7d90ab-e416-4450-ae48-393b52fef88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d90ab-e416-4450-ae48-393b52fef8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2B88FA-ADF2-45B0-BC24-8CE90D60D43B}">
  <ds:schemaRefs>
    <ds:schemaRef ds:uri="http://purl.org/dc/terms/"/>
    <ds:schemaRef ds:uri="http://schemas.microsoft.com/office/2006/documentManagement/types"/>
    <ds:schemaRef ds:uri="http://purl.org/dc/dcmitype/"/>
    <ds:schemaRef ds:uri="de7d90ab-e416-4450-ae48-393b52fef88b"/>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C41C281-3C75-4D0A-8E5D-E2C5DCB3C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d90ab-e416-4450-ae48-393b52fef8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C5B63D-B7F8-4906-B9F1-C868091C99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23</vt:i4>
      </vt:variant>
      <vt:variant>
        <vt:lpstr>Navngivne områder</vt:lpstr>
      </vt:variant>
      <vt:variant>
        <vt:i4>15</vt:i4>
      </vt:variant>
    </vt:vector>
  </HeadingPairs>
  <TitlesOfParts>
    <vt:vector size="38" baseType="lpstr">
      <vt:lpstr>Start page</vt:lpstr>
      <vt:lpstr>Finalized budget</vt:lpstr>
      <vt:lpstr>Lists (hide)</vt:lpstr>
      <vt:lpstr>User guides (hide)</vt:lpstr>
      <vt:lpstr>Template with PS (hide)</vt:lpstr>
      <vt:lpstr>Template without PS (hide)</vt:lpstr>
      <vt:lpstr>Semper Ardens Accelerate</vt:lpstr>
      <vt:lpstr>Semper Ardens Accomplish</vt:lpstr>
      <vt:lpstr>Semper Ardens Advance</vt:lpstr>
      <vt:lpstr>Internationalisation Fellowship</vt:lpstr>
      <vt:lpstr>Reintegration Fellowship</vt:lpstr>
      <vt:lpstr>Postdoctoral Fellowship Athens</vt:lpstr>
      <vt:lpstr>Postdoctoral Fellowship Rome</vt:lpstr>
      <vt:lpstr>Monograph Fellowship</vt:lpstr>
      <vt:lpstr>Research Infrastructure</vt:lpstr>
      <vt:lpstr>Digital Research Infrastructure</vt:lpstr>
      <vt:lpstr>Field or Stay &gt; 100K</vt:lpstr>
      <vt:lpstr>Conference</vt:lpstr>
      <vt:lpstr>Field or Stay &lt; 100K</vt:lpstr>
      <vt:lpstr>Publication</vt:lpstr>
      <vt:lpstr>Urgent Research Project</vt:lpstr>
      <vt:lpstr>Science Communication</vt:lpstr>
      <vt:lpstr>Carlsberg Mindelegat</vt:lpstr>
      <vt:lpstr>_1</vt:lpstr>
      <vt:lpstr>_10</vt:lpstr>
      <vt:lpstr>_11</vt:lpstr>
      <vt:lpstr>_12</vt:lpstr>
      <vt:lpstr>_13</vt:lpstr>
      <vt:lpstr>_14</vt:lpstr>
      <vt:lpstr>_15</vt:lpstr>
      <vt:lpstr>_2</vt:lpstr>
      <vt:lpstr>_3</vt:lpstr>
      <vt:lpstr>_4</vt:lpstr>
      <vt:lpstr>_5</vt:lpstr>
      <vt:lpstr>_6</vt:lpstr>
      <vt:lpstr>_7</vt:lpstr>
      <vt:lpstr>_8</vt:lpstr>
      <vt:lpstr>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Hansen, Simone Juhl</dc:creator>
  <cp:lastModifiedBy>Lars Egstrøm Kristensen</cp:lastModifiedBy>
  <cp:lastPrinted>2024-06-18T08:28:23Z</cp:lastPrinted>
  <dcterms:created xsi:type="dcterms:W3CDTF">2024-03-14T18:15:25Z</dcterms:created>
  <dcterms:modified xsi:type="dcterms:W3CDTF">2024-10-01T11:38:29Z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2024-03-14T18:15:25Z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499d86a4-94d9-497a-906c-e61feaaf1adb</vt:lpwstr>
  </property>
  <property fmtid="{D5CDD505-2E9C-101B-9397-08002B2CF9AE}" pid="8" name="MSIP_Label_ea60d57e-af5b-4752-ac57-3e4f28ca11dc_ContentBits">
    <vt:lpwstr>0</vt:lpwstr>
  </property>
  <property fmtid="{D5CDD505-2E9C-101B-9397-08002B2CF9AE}" pid="9" name="ContentTypeId">
    <vt:lpwstr>0x010100B6676F4BCB405544A149C3CDB4B3F5C0</vt:lpwstr>
  </property>
</Properties>
</file>